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65" windowWidth="15375" windowHeight="7530" tabRatio="710"/>
  </bookViews>
  <sheets>
    <sheet name="OVERALL" sheetId="4" r:id="rId1"/>
    <sheet name="AGUSAN DEL NORTE" sheetId="5" r:id="rId2"/>
    <sheet name="AGUSAN DEL SUR" sheetId="6" r:id="rId3"/>
    <sheet name="SURIGAO DEL NORTE" sheetId="7" r:id="rId4"/>
    <sheet name="SURIGAO DEL SUR" sheetId="8" r:id="rId5"/>
    <sheet name="FINANCIAL" sheetId="9" r:id="rId6"/>
    <sheet name="PHYSICAL" sheetId="10" r:id="rId7"/>
    <sheet name="liquidation" sheetId="13" r:id="rId8"/>
    <sheet name="REPORT SUBMITTED" sheetId="11" r:id="rId9"/>
    <sheet name="Sheet1" sheetId="12" r:id="rId10"/>
  </sheets>
  <definedNames>
    <definedName name="_xlnm.Print_Area" localSheetId="1">'AGUSAN DEL NORTE'!$A$1:$V$31</definedName>
    <definedName name="_xlnm.Print_Area" localSheetId="2">'AGUSAN DEL SUR'!$A$1:$V$16</definedName>
    <definedName name="_xlnm.Print_Area" localSheetId="7">liquidation!$A$1:$H$21</definedName>
    <definedName name="_xlnm.Print_Area" localSheetId="3">'SURIGAO DEL NORTE'!$A$1:$V$36</definedName>
    <definedName name="_xlnm.Print_Area" localSheetId="4">'SURIGAO DEL SUR'!$A$1:$V$41</definedName>
    <definedName name="_xlnm.Print_Titles" localSheetId="1">'AGUSAN DEL NORTE'!$1:$6</definedName>
    <definedName name="_xlnm.Print_Titles" localSheetId="3">'SURIGAO DEL NORTE'!$1:$6</definedName>
    <definedName name="_xlnm.Print_Titles" localSheetId="4">'SURIGAO DEL SUR'!$1:$6</definedName>
  </definedNames>
  <calcPr calcId="144525"/>
</workbook>
</file>

<file path=xl/calcChain.xml><?xml version="1.0" encoding="utf-8"?>
<calcChain xmlns="http://schemas.openxmlformats.org/spreadsheetml/2006/main">
  <c r="N81" i="9" l="1"/>
  <c r="G16" i="13"/>
  <c r="N17" i="9"/>
  <c r="Q45" i="8" l="1"/>
  <c r="P45" i="8"/>
  <c r="O45" i="8"/>
  <c r="N45" i="8"/>
  <c r="M45" i="8"/>
  <c r="L45" i="8"/>
  <c r="K45" i="8"/>
  <c r="J45" i="8"/>
  <c r="H45" i="8"/>
  <c r="I45" i="8"/>
  <c r="I44" i="8"/>
  <c r="Q44" i="8"/>
  <c r="P44" i="8"/>
  <c r="O44" i="8"/>
  <c r="N44" i="8"/>
  <c r="M44" i="8"/>
  <c r="L44" i="8"/>
  <c r="K44" i="8"/>
  <c r="J44" i="8"/>
  <c r="H44" i="8"/>
  <c r="H14" i="9" l="1"/>
  <c r="I32" i="9" l="1"/>
  <c r="N23" i="9" l="1"/>
  <c r="N21" i="9"/>
  <c r="N11" i="9"/>
  <c r="N16" i="9"/>
  <c r="G17" i="13"/>
  <c r="B15" i="13"/>
  <c r="B16" i="13"/>
  <c r="B14" i="13"/>
  <c r="N52" i="9"/>
  <c r="G9" i="13" s="1"/>
  <c r="N42" i="9"/>
  <c r="G8" i="13" s="1"/>
  <c r="D8" i="13"/>
  <c r="B7" i="13"/>
  <c r="B8" i="13"/>
  <c r="B9" i="13"/>
  <c r="B6" i="13"/>
  <c r="B17" i="13" l="1"/>
  <c r="W13" i="6"/>
  <c r="W12" i="6"/>
  <c r="W11" i="6"/>
  <c r="W10" i="6"/>
  <c r="H19" i="9" l="1"/>
  <c r="H15" i="9"/>
  <c r="L15" i="9" s="1"/>
  <c r="I45" i="9" l="1"/>
  <c r="I44" i="9"/>
  <c r="K44" i="9" s="1"/>
  <c r="H44" i="9"/>
  <c r="L44" i="9" s="1"/>
  <c r="K45" i="9"/>
  <c r="D35" i="8" l="1"/>
  <c r="W22" i="8"/>
  <c r="Y23" i="8"/>
  <c r="Y22" i="8"/>
  <c r="W31" i="8"/>
  <c r="W32" i="8"/>
  <c r="W33" i="8"/>
  <c r="W23" i="8"/>
  <c r="W24" i="8"/>
  <c r="W25" i="8"/>
  <c r="W26" i="8"/>
  <c r="W27" i="8"/>
  <c r="W28" i="8"/>
  <c r="W29" i="8"/>
  <c r="W30" i="8"/>
  <c r="X22" i="8" l="1"/>
  <c r="X13" i="7"/>
  <c r="X14" i="7"/>
  <c r="X11" i="7"/>
  <c r="X10" i="7"/>
  <c r="D10" i="4"/>
  <c r="D3" i="4"/>
  <c r="X24" i="7"/>
  <c r="R3" i="7"/>
  <c r="R3" i="5"/>
  <c r="R3" i="8"/>
  <c r="R3" i="6"/>
  <c r="H28" i="5" l="1"/>
  <c r="D12" i="4"/>
  <c r="W34" i="8"/>
  <c r="N66" i="9"/>
  <c r="Y12" i="6" l="1"/>
  <c r="F66" i="9" l="1"/>
  <c r="H58" i="9"/>
  <c r="L58" i="9" s="1"/>
  <c r="H59" i="9"/>
  <c r="H60" i="9"/>
  <c r="H61" i="9"/>
  <c r="H62" i="9"/>
  <c r="L62" i="9" s="1"/>
  <c r="H63" i="9"/>
  <c r="H64" i="9"/>
  <c r="L64" i="9" s="1"/>
  <c r="H65" i="9"/>
  <c r="L60" i="9"/>
  <c r="L61" i="9"/>
  <c r="L59" i="9"/>
  <c r="L63" i="9"/>
  <c r="L66" i="9" l="1"/>
  <c r="L33" i="10"/>
  <c r="L32" i="10"/>
  <c r="L31" i="10"/>
  <c r="L34" i="10"/>
  <c r="L35" i="10"/>
  <c r="L36" i="10"/>
  <c r="L37" i="10"/>
  <c r="L38" i="10"/>
  <c r="L39" i="10"/>
  <c r="L40" i="10"/>
  <c r="L57" i="10"/>
  <c r="L64" i="10"/>
  <c r="L58" i="10"/>
  <c r="L59" i="10"/>
  <c r="L60" i="10"/>
  <c r="L61" i="10"/>
  <c r="L62" i="10"/>
  <c r="L63" i="10"/>
  <c r="Z25" i="7"/>
  <c r="F58" i="10" s="1"/>
  <c r="Z26" i="7"/>
  <c r="F59" i="10" s="1"/>
  <c r="Z27" i="7"/>
  <c r="F60" i="10" s="1"/>
  <c r="Z28" i="7"/>
  <c r="F61" i="10" s="1"/>
  <c r="Z29" i="7"/>
  <c r="F62" i="10" s="1"/>
  <c r="Z30" i="7"/>
  <c r="F63" i="10" s="1"/>
  <c r="Z31" i="7"/>
  <c r="F64" i="10" s="1"/>
  <c r="Z24" i="7"/>
  <c r="F57" i="10" s="1"/>
  <c r="Y27" i="5"/>
  <c r="F54" i="10" s="1"/>
  <c r="F68" i="10"/>
  <c r="Y24" i="8"/>
  <c r="F69" i="10" s="1"/>
  <c r="Y25" i="8"/>
  <c r="F70" i="10" s="1"/>
  <c r="Y26" i="8"/>
  <c r="F71" i="10" s="1"/>
  <c r="Y27" i="8"/>
  <c r="F72" i="10" s="1"/>
  <c r="Y29" i="8"/>
  <c r="F73" i="10" s="1"/>
  <c r="Y30" i="8"/>
  <c r="F74" i="10" s="1"/>
  <c r="Y31" i="8"/>
  <c r="F75" i="10" s="1"/>
  <c r="Y32" i="8"/>
  <c r="F76" i="10" s="1"/>
  <c r="Y33" i="8"/>
  <c r="F77" i="10" s="1"/>
  <c r="Y34" i="8"/>
  <c r="F78" i="10" s="1"/>
  <c r="F67" i="10"/>
  <c r="Y11" i="8"/>
  <c r="F44" i="10" s="1"/>
  <c r="Y12" i="8"/>
  <c r="F45" i="10" s="1"/>
  <c r="Y13" i="8"/>
  <c r="F46" i="10" s="1"/>
  <c r="Y14" i="8"/>
  <c r="F47" i="10" s="1"/>
  <c r="Y15" i="8"/>
  <c r="F48" i="10" s="1"/>
  <c r="Y16" i="8"/>
  <c r="F49" i="10" s="1"/>
  <c r="Y17" i="8"/>
  <c r="F50" i="10" s="1"/>
  <c r="Y10" i="8"/>
  <c r="F43" i="10" s="1"/>
  <c r="Z11" i="7"/>
  <c r="F32" i="10" s="1"/>
  <c r="Z12" i="7"/>
  <c r="F33" i="10" s="1"/>
  <c r="Z13" i="7"/>
  <c r="F34" i="10" s="1"/>
  <c r="H34" i="10" s="1"/>
  <c r="Z14" i="7"/>
  <c r="F35" i="10" s="1"/>
  <c r="Z15" i="7"/>
  <c r="F36" i="10" s="1"/>
  <c r="Z16" i="7"/>
  <c r="F37" i="10" s="1"/>
  <c r="Z17" i="7"/>
  <c r="F38" i="10" s="1"/>
  <c r="Z18" i="7"/>
  <c r="F39" i="10" s="1"/>
  <c r="Z19" i="7"/>
  <c r="F40" i="10" s="1"/>
  <c r="Z10" i="7"/>
  <c r="F31" i="10" s="1"/>
  <c r="Y11" i="6"/>
  <c r="F26" i="10" s="1"/>
  <c r="F27" i="10"/>
  <c r="Y13" i="6"/>
  <c r="F28" i="10" s="1"/>
  <c r="Y10" i="6"/>
  <c r="F25" i="10" s="1"/>
  <c r="Y11" i="5"/>
  <c r="Y12" i="5"/>
  <c r="F12" i="10" s="1"/>
  <c r="H12" i="10" s="1"/>
  <c r="Y13" i="5"/>
  <c r="F13" i="10" s="1"/>
  <c r="Y14" i="5"/>
  <c r="F14" i="10" s="1"/>
  <c r="Y15" i="5"/>
  <c r="F15" i="10" s="1"/>
  <c r="Y16" i="5"/>
  <c r="F16" i="10" s="1"/>
  <c r="Y17" i="5"/>
  <c r="F17" i="10" s="1"/>
  <c r="Y18" i="5"/>
  <c r="F18" i="10" s="1"/>
  <c r="Y19" i="5"/>
  <c r="F19" i="10" s="1"/>
  <c r="Y20" i="5"/>
  <c r="F20" i="10" s="1"/>
  <c r="Y21" i="5"/>
  <c r="F21" i="10" s="1"/>
  <c r="Y22" i="5"/>
  <c r="F22" i="10" s="1"/>
  <c r="Y10" i="5"/>
  <c r="F10" i="10" l="1"/>
  <c r="H10" i="10" s="1"/>
  <c r="F11" i="10"/>
  <c r="H11" i="10" s="1"/>
  <c r="K61" i="9"/>
  <c r="X17" i="7" l="1"/>
  <c r="X31" i="7"/>
  <c r="D79" i="11" l="1"/>
  <c r="D65" i="11"/>
  <c r="D55" i="11"/>
  <c r="D51" i="11"/>
  <c r="D41" i="11"/>
  <c r="D29" i="11"/>
  <c r="D23" i="11"/>
  <c r="D79" i="10"/>
  <c r="D65" i="10"/>
  <c r="H64" i="10"/>
  <c r="H63" i="10"/>
  <c r="H62" i="10"/>
  <c r="H61" i="10"/>
  <c r="H60" i="10"/>
  <c r="H59" i="10"/>
  <c r="H58" i="10"/>
  <c r="H57" i="10"/>
  <c r="D55" i="10"/>
  <c r="D51" i="10"/>
  <c r="H50" i="10"/>
  <c r="H48" i="10"/>
  <c r="H47" i="10"/>
  <c r="H46" i="10"/>
  <c r="H45" i="10"/>
  <c r="H44" i="10"/>
  <c r="H43" i="10"/>
  <c r="D41" i="10"/>
  <c r="H41" i="10" s="1"/>
  <c r="H40" i="10"/>
  <c r="H39" i="10"/>
  <c r="H38" i="10"/>
  <c r="H37" i="10"/>
  <c r="H36" i="10"/>
  <c r="H35" i="10"/>
  <c r="H33" i="10"/>
  <c r="H32" i="10"/>
  <c r="H31" i="10"/>
  <c r="D29" i="10"/>
  <c r="H28" i="10"/>
  <c r="H27" i="10"/>
  <c r="L26" i="10"/>
  <c r="H26" i="10"/>
  <c r="H25" i="10"/>
  <c r="D23" i="10"/>
  <c r="H22" i="10"/>
  <c r="H21" i="10"/>
  <c r="H20" i="10"/>
  <c r="H19" i="10"/>
  <c r="H18" i="10"/>
  <c r="H17" i="10"/>
  <c r="H16" i="10"/>
  <c r="H15" i="10"/>
  <c r="H14" i="10"/>
  <c r="H13" i="10"/>
  <c r="J81" i="9"/>
  <c r="D16" i="13" s="1"/>
  <c r="G81" i="9"/>
  <c r="F81" i="9"/>
  <c r="E81" i="9"/>
  <c r="I80" i="9"/>
  <c r="K80" i="9" s="1"/>
  <c r="M80" i="9" s="1"/>
  <c r="H80" i="9"/>
  <c r="L80" i="9" s="1"/>
  <c r="K79" i="9"/>
  <c r="O79" i="9" s="1"/>
  <c r="H79" i="9"/>
  <c r="I78" i="9"/>
  <c r="K78" i="9" s="1"/>
  <c r="H78" i="9"/>
  <c r="I77" i="9"/>
  <c r="K77" i="9" s="1"/>
  <c r="H77" i="9"/>
  <c r="L77" i="9" s="1"/>
  <c r="I76" i="9"/>
  <c r="K76" i="9" s="1"/>
  <c r="O76" i="9" s="1"/>
  <c r="H76" i="9"/>
  <c r="I73" i="9"/>
  <c r="K73" i="9" s="1"/>
  <c r="M73" i="9" s="1"/>
  <c r="H73" i="9"/>
  <c r="L73" i="9" s="1"/>
  <c r="I70" i="9"/>
  <c r="K70" i="9" s="1"/>
  <c r="M70" i="9" s="1"/>
  <c r="H70" i="9"/>
  <c r="L70" i="9" s="1"/>
  <c r="I69" i="9"/>
  <c r="K69" i="9" s="1"/>
  <c r="H69" i="9"/>
  <c r="I68" i="9"/>
  <c r="H68" i="9"/>
  <c r="H81" i="9" s="1"/>
  <c r="L67" i="9"/>
  <c r="K67" i="9"/>
  <c r="M67" i="9" s="1"/>
  <c r="J66" i="9"/>
  <c r="D15" i="13" s="1"/>
  <c r="I66" i="9"/>
  <c r="C15" i="13" s="1"/>
  <c r="E15" i="13" s="1"/>
  <c r="F15" i="13" s="1"/>
  <c r="G66" i="9"/>
  <c r="E66" i="9"/>
  <c r="K65" i="9"/>
  <c r="O65" i="9" s="1"/>
  <c r="K64" i="9"/>
  <c r="M64" i="9" s="1"/>
  <c r="K63" i="9"/>
  <c r="O63" i="9" s="1"/>
  <c r="H66" i="9"/>
  <c r="K62" i="9"/>
  <c r="M62" i="9" s="1"/>
  <c r="M61" i="9"/>
  <c r="K60" i="9"/>
  <c r="M60" i="9" s="1"/>
  <c r="K59" i="9"/>
  <c r="O59" i="9" s="1"/>
  <c r="K58" i="9"/>
  <c r="L57" i="9"/>
  <c r="K57" i="9"/>
  <c r="M57" i="9" s="1"/>
  <c r="N56" i="9"/>
  <c r="J56" i="9"/>
  <c r="D14" i="13" s="1"/>
  <c r="D17" i="13" s="1"/>
  <c r="I56" i="9"/>
  <c r="C14" i="13" s="1"/>
  <c r="H56" i="9"/>
  <c r="G56" i="9"/>
  <c r="F56" i="9"/>
  <c r="E56" i="9"/>
  <c r="L55" i="9"/>
  <c r="L56" i="9" s="1"/>
  <c r="K55" i="9"/>
  <c r="O55" i="9" s="1"/>
  <c r="O56" i="9" s="1"/>
  <c r="L54" i="9"/>
  <c r="K54" i="9"/>
  <c r="M54" i="9" s="1"/>
  <c r="J52" i="9"/>
  <c r="D9" i="13" s="1"/>
  <c r="G52" i="9"/>
  <c r="F52" i="9"/>
  <c r="E52" i="9"/>
  <c r="I51" i="9"/>
  <c r="K51" i="9" s="1"/>
  <c r="H51" i="9"/>
  <c r="L51" i="9" s="1"/>
  <c r="I50" i="9"/>
  <c r="K50" i="9" s="1"/>
  <c r="H50" i="9"/>
  <c r="L50" i="9" s="1"/>
  <c r="I49" i="9"/>
  <c r="K49" i="9" s="1"/>
  <c r="H49" i="9"/>
  <c r="L49" i="9" s="1"/>
  <c r="I48" i="9"/>
  <c r="K48" i="9" s="1"/>
  <c r="H48" i="9"/>
  <c r="L48" i="9" s="1"/>
  <c r="I47" i="9"/>
  <c r="K47" i="9" s="1"/>
  <c r="H47" i="9"/>
  <c r="L47" i="9" s="1"/>
  <c r="I46" i="9"/>
  <c r="K46" i="9" s="1"/>
  <c r="H46" i="9"/>
  <c r="L46" i="9" s="1"/>
  <c r="H45" i="9"/>
  <c r="L45" i="9" s="1"/>
  <c r="G42" i="9"/>
  <c r="F42" i="9"/>
  <c r="E42" i="9"/>
  <c r="I41" i="9"/>
  <c r="K41" i="9" s="1"/>
  <c r="O41" i="9" s="1"/>
  <c r="H41" i="9"/>
  <c r="I40" i="9"/>
  <c r="K40" i="9" s="1"/>
  <c r="M40" i="9" s="1"/>
  <c r="H40" i="9"/>
  <c r="I39" i="9"/>
  <c r="K39" i="9" s="1"/>
  <c r="O39" i="9" s="1"/>
  <c r="H39" i="9"/>
  <c r="L39" i="9" s="1"/>
  <c r="I38" i="9"/>
  <c r="K38" i="9" s="1"/>
  <c r="O38" i="9" s="1"/>
  <c r="H38" i="9"/>
  <c r="I37" i="9"/>
  <c r="K37" i="9" s="1"/>
  <c r="M37" i="9" s="1"/>
  <c r="H37" i="9"/>
  <c r="L37" i="9" s="1"/>
  <c r="I36" i="9"/>
  <c r="K36" i="9" s="1"/>
  <c r="H36" i="9"/>
  <c r="I35" i="9"/>
  <c r="H35" i="9"/>
  <c r="I34" i="9"/>
  <c r="K34" i="9" s="1"/>
  <c r="M34" i="9" s="1"/>
  <c r="H34" i="9"/>
  <c r="I33" i="9"/>
  <c r="K33" i="9" s="1"/>
  <c r="O33" i="9" s="1"/>
  <c r="H33" i="9"/>
  <c r="L33" i="9" s="1"/>
  <c r="K32" i="9"/>
  <c r="O32" i="9" s="1"/>
  <c r="H32" i="9"/>
  <c r="N30" i="9"/>
  <c r="G7" i="13" s="1"/>
  <c r="J30" i="9"/>
  <c r="D7" i="13" s="1"/>
  <c r="G30" i="9"/>
  <c r="F30" i="9"/>
  <c r="E30" i="9"/>
  <c r="I29" i="9"/>
  <c r="K29" i="9" s="1"/>
  <c r="M29" i="9" s="1"/>
  <c r="H29" i="9"/>
  <c r="I28" i="9"/>
  <c r="K28" i="9" s="1"/>
  <c r="M28" i="9" s="1"/>
  <c r="H28" i="9"/>
  <c r="L28" i="9" s="1"/>
  <c r="I27" i="9"/>
  <c r="K27" i="9" s="1"/>
  <c r="M27" i="9" s="1"/>
  <c r="H27" i="9"/>
  <c r="L27" i="9" s="1"/>
  <c r="I26" i="9"/>
  <c r="I30" i="9" s="1"/>
  <c r="C7" i="13" s="1"/>
  <c r="E7" i="13" s="1"/>
  <c r="F7" i="13" s="1"/>
  <c r="H26" i="9"/>
  <c r="L26" i="9" s="1"/>
  <c r="L25" i="9"/>
  <c r="K25" i="9"/>
  <c r="M25" i="9" s="1"/>
  <c r="J24" i="9"/>
  <c r="G24" i="9"/>
  <c r="F24" i="9"/>
  <c r="E24" i="9"/>
  <c r="I23" i="9"/>
  <c r="H23" i="9"/>
  <c r="L23" i="9" s="1"/>
  <c r="I22" i="9"/>
  <c r="H22" i="9"/>
  <c r="L22" i="9" s="1"/>
  <c r="I21" i="9"/>
  <c r="H21" i="9"/>
  <c r="L21" i="9" s="1"/>
  <c r="I20" i="9"/>
  <c r="H20" i="9"/>
  <c r="L20" i="9" s="1"/>
  <c r="I19" i="9"/>
  <c r="L19" i="9"/>
  <c r="I18" i="9"/>
  <c r="H18" i="9"/>
  <c r="L18" i="9" s="1"/>
  <c r="I17" i="9"/>
  <c r="H17" i="9"/>
  <c r="L17" i="9" s="1"/>
  <c r="N24" i="9"/>
  <c r="G6" i="13" s="1"/>
  <c r="I16" i="9"/>
  <c r="H16" i="9"/>
  <c r="L16" i="9" s="1"/>
  <c r="I15" i="9"/>
  <c r="I14" i="9"/>
  <c r="L14" i="9"/>
  <c r="I13" i="9"/>
  <c r="H13" i="9"/>
  <c r="L13" i="9" s="1"/>
  <c r="I12" i="9"/>
  <c r="H12" i="9"/>
  <c r="L12" i="9" s="1"/>
  <c r="I11" i="9"/>
  <c r="R11" i="9" s="1"/>
  <c r="H11" i="9"/>
  <c r="L11" i="9" s="1"/>
  <c r="K13" i="9" l="1"/>
  <c r="O13" i="9" s="1"/>
  <c r="R13" i="9"/>
  <c r="K19" i="9"/>
  <c r="R19" i="9"/>
  <c r="K23" i="9"/>
  <c r="R23" i="9"/>
  <c r="E14" i="13"/>
  <c r="K17" i="9"/>
  <c r="O17" i="9" s="1"/>
  <c r="R17" i="9"/>
  <c r="K21" i="9"/>
  <c r="R21" i="9"/>
  <c r="D6" i="13"/>
  <c r="K16" i="9"/>
  <c r="M16" i="9" s="1"/>
  <c r="R16" i="9"/>
  <c r="K14" i="9"/>
  <c r="O14" i="9" s="1"/>
  <c r="R14" i="9"/>
  <c r="I81" i="9"/>
  <c r="C16" i="13" s="1"/>
  <c r="E16" i="13" s="1"/>
  <c r="F16" i="13" s="1"/>
  <c r="K12" i="9"/>
  <c r="M12" i="9" s="1"/>
  <c r="R12" i="9"/>
  <c r="K18" i="9"/>
  <c r="R18" i="9"/>
  <c r="K20" i="9"/>
  <c r="R20" i="9"/>
  <c r="K22" i="9"/>
  <c r="R22" i="9"/>
  <c r="K15" i="9"/>
  <c r="O15" i="9" s="1"/>
  <c r="R15" i="9"/>
  <c r="K35" i="9"/>
  <c r="M35" i="9" s="1"/>
  <c r="I52" i="9"/>
  <c r="C9" i="13" s="1"/>
  <c r="G10" i="13"/>
  <c r="D10" i="13"/>
  <c r="E9" i="13"/>
  <c r="H7" i="13"/>
  <c r="K52" i="9"/>
  <c r="I24" i="9"/>
  <c r="K66" i="9"/>
  <c r="M58" i="9"/>
  <c r="H51" i="10"/>
  <c r="M36" i="9"/>
  <c r="O36" i="9"/>
  <c r="O45" i="9"/>
  <c r="M45" i="9"/>
  <c r="O46" i="9"/>
  <c r="M46" i="9"/>
  <c r="O47" i="9"/>
  <c r="M47" i="9"/>
  <c r="O48" i="9"/>
  <c r="M48" i="9"/>
  <c r="O49" i="9"/>
  <c r="M49" i="9"/>
  <c r="O50" i="9"/>
  <c r="M50" i="9"/>
  <c r="O51" i="9"/>
  <c r="M51" i="9"/>
  <c r="M41" i="9"/>
  <c r="K56" i="9"/>
  <c r="O58" i="9"/>
  <c r="O61" i="9"/>
  <c r="M63" i="9"/>
  <c r="O64" i="9"/>
  <c r="L68" i="9"/>
  <c r="M79" i="9"/>
  <c r="H30" i="9"/>
  <c r="L29" i="9"/>
  <c r="L30" i="9" s="1"/>
  <c r="M17" i="9"/>
  <c r="M19" i="9"/>
  <c r="O19" i="9"/>
  <c r="M21" i="9"/>
  <c r="O21" i="9"/>
  <c r="M18" i="9"/>
  <c r="O18" i="9"/>
  <c r="O20" i="9"/>
  <c r="M20" i="9"/>
  <c r="M22" i="9"/>
  <c r="O22" i="9"/>
  <c r="M23" i="9"/>
  <c r="O23" i="9"/>
  <c r="M13" i="9"/>
  <c r="M14" i="9"/>
  <c r="M15" i="9"/>
  <c r="O16" i="9"/>
  <c r="H24" i="9"/>
  <c r="L24" i="9" s="1"/>
  <c r="O27" i="9"/>
  <c r="O29" i="9"/>
  <c r="O37" i="9"/>
  <c r="I42" i="9"/>
  <c r="K11" i="9"/>
  <c r="O11" i="9" s="1"/>
  <c r="O12" i="9"/>
  <c r="K26" i="9"/>
  <c r="M32" i="9"/>
  <c r="M33" i="9"/>
  <c r="O34" i="9"/>
  <c r="M38" i="9"/>
  <c r="M39" i="9"/>
  <c r="O40" i="9"/>
  <c r="H52" i="9"/>
  <c r="L52" i="9" s="1"/>
  <c r="M55" i="9"/>
  <c r="M56" i="9" s="1"/>
  <c r="L81" i="9"/>
  <c r="M69" i="9"/>
  <c r="O69" i="9"/>
  <c r="M78" i="9"/>
  <c r="O78" i="9"/>
  <c r="O28" i="9"/>
  <c r="H42" i="9"/>
  <c r="L32" i="9"/>
  <c r="L42" i="9" s="1"/>
  <c r="O77" i="9"/>
  <c r="M77" i="9"/>
  <c r="M59" i="9"/>
  <c r="O60" i="9"/>
  <c r="O62" i="9"/>
  <c r="M65" i="9"/>
  <c r="K68" i="9"/>
  <c r="O70" i="9"/>
  <c r="O73" i="9"/>
  <c r="M76" i="9"/>
  <c r="O80" i="9"/>
  <c r="X26" i="7"/>
  <c r="W10" i="8"/>
  <c r="W11" i="8"/>
  <c r="W12" i="8"/>
  <c r="W13" i="8"/>
  <c r="W14" i="8"/>
  <c r="W15" i="8"/>
  <c r="W16" i="8"/>
  <c r="W17" i="8"/>
  <c r="C17" i="13" l="1"/>
  <c r="O35" i="9"/>
  <c r="O42" i="9" s="1"/>
  <c r="E17" i="13"/>
  <c r="F14" i="13"/>
  <c r="F17" i="13" s="1"/>
  <c r="H9" i="13"/>
  <c r="F9" i="13"/>
  <c r="K42" i="9"/>
  <c r="M42" i="9" s="1"/>
  <c r="C8" i="13"/>
  <c r="E8" i="13" s="1"/>
  <c r="K24" i="9"/>
  <c r="M24" i="9" s="1"/>
  <c r="C6" i="13"/>
  <c r="E6" i="13" s="1"/>
  <c r="F6" i="13" s="1"/>
  <c r="M52" i="9"/>
  <c r="O66" i="9"/>
  <c r="O44" i="9"/>
  <c r="O52" i="9" s="1"/>
  <c r="M44" i="9"/>
  <c r="M66" i="9"/>
  <c r="K81" i="9"/>
  <c r="O68" i="9"/>
  <c r="O81" i="9" s="1"/>
  <c r="M68" i="9"/>
  <c r="M81" i="9" s="1"/>
  <c r="K30" i="9"/>
  <c r="M26" i="9"/>
  <c r="M30" i="9" s="1"/>
  <c r="O26" i="9"/>
  <c r="O30" i="9" s="1"/>
  <c r="O24" i="9"/>
  <c r="M11" i="9"/>
  <c r="F10" i="13" l="1"/>
  <c r="E10" i="13"/>
  <c r="H10" i="13" s="1"/>
  <c r="H15" i="13"/>
  <c r="H14" i="13"/>
  <c r="H16" i="13"/>
  <c r="H8" i="13"/>
  <c r="F8" i="13"/>
  <c r="H6" i="13"/>
  <c r="C10" i="13"/>
  <c r="W14" i="6"/>
  <c r="C6" i="4" s="1"/>
  <c r="B15" i="4"/>
  <c r="B9" i="4"/>
  <c r="B10" i="13" s="1"/>
  <c r="H17" i="13" l="1"/>
  <c r="E12" i="4"/>
  <c r="D14" i="6"/>
  <c r="D32" i="7"/>
  <c r="D20" i="7"/>
  <c r="X34" i="8"/>
  <c r="D18" i="8"/>
  <c r="X33" i="8"/>
  <c r="X31" i="8"/>
  <c r="X30" i="8"/>
  <c r="X29" i="8"/>
  <c r="X27" i="8"/>
  <c r="X26" i="8"/>
  <c r="X25" i="8"/>
  <c r="X24" i="8"/>
  <c r="X23" i="8"/>
  <c r="X25" i="7"/>
  <c r="X27" i="7"/>
  <c r="X28" i="7"/>
  <c r="Y28" i="7" s="1"/>
  <c r="X29" i="7"/>
  <c r="Y29" i="7" s="1"/>
  <c r="X30" i="7"/>
  <c r="X12" i="7"/>
  <c r="X15" i="7"/>
  <c r="Y15" i="7" s="1"/>
  <c r="X16" i="7"/>
  <c r="X18" i="7"/>
  <c r="Y18" i="7" s="1"/>
  <c r="X19" i="7"/>
  <c r="W11" i="5"/>
  <c r="W12" i="5"/>
  <c r="W13" i="5"/>
  <c r="W14" i="5"/>
  <c r="W15" i="5"/>
  <c r="W16" i="5"/>
  <c r="W17" i="5"/>
  <c r="W18" i="5"/>
  <c r="W19" i="5"/>
  <c r="W20" i="5"/>
  <c r="W21" i="5"/>
  <c r="W22" i="5"/>
  <c r="Y30" i="7" l="1"/>
  <c r="Y25" i="7"/>
  <c r="X11" i="6"/>
  <c r="X12" i="6"/>
  <c r="Y13" i="7"/>
  <c r="Y11" i="7"/>
  <c r="Y14" i="7"/>
  <c r="Y10" i="7"/>
  <c r="Y17" i="7"/>
  <c r="Y19" i="7"/>
  <c r="Y16" i="7"/>
  <c r="Y12" i="7"/>
  <c r="X20" i="7"/>
  <c r="C7" i="4" s="1"/>
  <c r="E7" i="4" s="1"/>
  <c r="Y24" i="7"/>
  <c r="Y31" i="7"/>
  <c r="Y26" i="7"/>
  <c r="X32" i="8"/>
  <c r="X35" i="8" s="1"/>
  <c r="X32" i="7"/>
  <c r="Y27" i="7"/>
  <c r="C13" i="4"/>
  <c r="E13" i="4" s="1"/>
  <c r="X13" i="6"/>
  <c r="X10" i="6"/>
  <c r="X17" i="8"/>
  <c r="X16" i="8"/>
  <c r="X15" i="8"/>
  <c r="X14" i="8"/>
  <c r="X13" i="8"/>
  <c r="X12" i="8"/>
  <c r="X11" i="8"/>
  <c r="X10" i="8"/>
  <c r="W18" i="8"/>
  <c r="W35" i="8"/>
  <c r="C14" i="4" s="1"/>
  <c r="E14" i="4" s="1"/>
  <c r="W10" i="5"/>
  <c r="D28" i="5"/>
  <c r="D23" i="5"/>
  <c r="X11" i="5" s="1"/>
  <c r="Y32" i="7" l="1"/>
  <c r="C8" i="4"/>
  <c r="E8" i="4" s="1"/>
  <c r="Y20" i="7"/>
  <c r="D14" i="4"/>
  <c r="H35" i="8"/>
  <c r="Y35" i="8" s="1"/>
  <c r="X18" i="8"/>
  <c r="D8" i="4" s="1"/>
  <c r="E15" i="4"/>
  <c r="C15" i="4"/>
  <c r="X14" i="6"/>
  <c r="W23" i="5"/>
  <c r="C5" i="4" s="1"/>
  <c r="X10" i="5"/>
  <c r="X22" i="5"/>
  <c r="X20" i="5"/>
  <c r="X18" i="5"/>
  <c r="X16" i="5"/>
  <c r="X14" i="5"/>
  <c r="X12" i="5"/>
  <c r="X21" i="5"/>
  <c r="X19" i="5"/>
  <c r="X17" i="5"/>
  <c r="X15" i="5"/>
  <c r="X13" i="5"/>
  <c r="E5" i="4" l="1"/>
  <c r="C9" i="4"/>
  <c r="H14" i="6"/>
  <c r="D6" i="4"/>
  <c r="H20" i="7"/>
  <c r="D7" i="4"/>
  <c r="H18" i="8"/>
  <c r="X23" i="5"/>
  <c r="H23" i="5" l="1"/>
  <c r="D5" i="4"/>
  <c r="D13" i="4"/>
  <c r="H32" i="7"/>
  <c r="E6" i="4"/>
  <c r="E9" i="4" s="1"/>
</calcChain>
</file>

<file path=xl/comments1.xml><?xml version="1.0" encoding="utf-8"?>
<comments xmlns="http://schemas.openxmlformats.org/spreadsheetml/2006/main">
  <authors>
    <author>dilgrpoc1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VARIANCE: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This is the savings generated from the difference of the allocation against contract cost. This savings would be the allowance for possible variation.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BALANCE:
</t>
        </r>
        <r>
          <rPr>
            <sz val="10"/>
            <color indexed="81"/>
            <rFont val="Tahoma"/>
            <family val="2"/>
          </rPr>
          <t xml:space="preserve">This is the amount still not release to or withhold from the  LGU based on allocation.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first variation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 xml:space="preserve">TAPAZ-TAGUMPAY-GUINOBATAN:
</t>
        </r>
        <r>
          <rPr>
            <sz val="9"/>
            <color indexed="81"/>
            <rFont val="Tahoma"/>
            <family val="2"/>
          </rPr>
          <t>FIRST VARIATION
Deductive=5,281,735.35
Additive=5,281,620.37
Difference=-114.97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KATIPUNAN-LIMOT-SISIMON</t>
        </r>
        <r>
          <rPr>
            <sz val="9"/>
            <color indexed="81"/>
            <rFont val="Tahoma"/>
            <family val="2"/>
          </rPr>
          <t xml:space="preserve">
FIRST VARIATION
additive=3,289,690.91
deductive=3,289,691.1
difference=-0.19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15% Mobilization:
P 708,487.49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15% Mobilization: 567,414.23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one payment only 100%. The 1,264,902.40 was borrowed and returned to Villaverde FMR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 xml:space="preserve">maligaya pws:
</t>
        </r>
        <r>
          <rPr>
            <sz val="9"/>
            <color indexed="81"/>
            <rFont val="Tahoma"/>
            <family val="2"/>
          </rPr>
          <t xml:space="preserve">partial payment only
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15% Mobilization:
P 4,320,145.32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dilgrpoc1:</t>
        </r>
        <r>
          <rPr>
            <sz val="9"/>
            <color indexed="81"/>
            <rFont val="Tahoma"/>
            <family val="2"/>
          </rPr>
          <t xml:space="preserve">
15% Mobilization = 4,210,693.96
</t>
        </r>
      </text>
    </comment>
  </commentList>
</comments>
</file>

<file path=xl/sharedStrings.xml><?xml version="1.0" encoding="utf-8"?>
<sst xmlns="http://schemas.openxmlformats.org/spreadsheetml/2006/main" count="1370" uniqueCount="306">
  <si>
    <t>AGUSAN DEL NORTE</t>
  </si>
  <si>
    <t>AGUSAN DEL SUR</t>
  </si>
  <si>
    <t>SURIGAO DEL NORTE</t>
  </si>
  <si>
    <t>SURIGAO DEL SUR</t>
  </si>
  <si>
    <t>Jabonga</t>
  </si>
  <si>
    <t xml:space="preserve">Concreting of San Isidro Farm to Market Road </t>
  </si>
  <si>
    <t>Las Nieves</t>
  </si>
  <si>
    <t xml:space="preserve">Concreting of E.G. Montilla Farm to Market Road </t>
  </si>
  <si>
    <t>Concreting Taod-oy Farm to Market Road</t>
  </si>
  <si>
    <t>Magallanes</t>
  </si>
  <si>
    <t xml:space="preserve">Installation of Potable Water Supply System Level II at Barangay Taod-oy </t>
  </si>
  <si>
    <t>Repair/Rehabilitation of River Flood Control (Armoc Rock Filling)</t>
  </si>
  <si>
    <t>Tubay</t>
  </si>
  <si>
    <t>Concreting of Abilan Farm to Market Road</t>
  </si>
  <si>
    <t>Buenavista</t>
  </si>
  <si>
    <t>Rehabilitation of Manoligao-Liongan Farm to Market Road, Phase 1</t>
  </si>
  <si>
    <t>Carmen</t>
  </si>
  <si>
    <t>Rehabilitation of Poblacion-Sisiman Farm to Market Road</t>
  </si>
  <si>
    <t>Upgrading of Bangayan-Zapanta Valley Farm to Market Road</t>
  </si>
  <si>
    <t>Kitcharao</t>
  </si>
  <si>
    <t>Concreting of Jaguimitan Farm to Market Road</t>
  </si>
  <si>
    <t>Nasipit</t>
  </si>
  <si>
    <t>Construction of Pob 1-Pangaylan IP-Mantingue Farm to Mantigue</t>
  </si>
  <si>
    <t>TOTAL</t>
  </si>
  <si>
    <t>Rehabilitation of NRJ San Juan-New Tubigon-San Roque Road</t>
  </si>
  <si>
    <t>Sibagat</t>
  </si>
  <si>
    <t>Rehabilitation of La Purisima-Sitio Gacub Road</t>
  </si>
  <si>
    <t>Prosperidad</t>
  </si>
  <si>
    <t>Rehabilitation of Tapaz-Tagumpay-Guinobatan Road</t>
  </si>
  <si>
    <t>Sta. Josefa</t>
  </si>
  <si>
    <t>Rehabilitation of Katipunan-Limot-Sisimon-Anitap Road</t>
  </si>
  <si>
    <t>Veruela</t>
  </si>
  <si>
    <t>Rehabilitation of Mainit-Matin-ao-Binga-Paco Road Phase 1</t>
  </si>
  <si>
    <t>Mainit</t>
  </si>
  <si>
    <t>Rehabilitation of Ombong-Camp Edward FMR</t>
  </si>
  <si>
    <t>Alegria</t>
  </si>
  <si>
    <t>Construction of Water System at Barangay Villariza</t>
  </si>
  <si>
    <t>Malimono</t>
  </si>
  <si>
    <t>Construction of Water System at Barangay Can-aga</t>
  </si>
  <si>
    <t>Construction of FMR in Pili-Karihatag</t>
  </si>
  <si>
    <t>Abaca Development at Barangay Ferlda</t>
  </si>
  <si>
    <t>Surigao City</t>
  </si>
  <si>
    <t>Livelihood Program in Barangay Mat-I, Surigao City</t>
  </si>
  <si>
    <t>Integrated High Value Crops Production and Mangrove Protection with Livelihood</t>
  </si>
  <si>
    <t>Siargao Islands</t>
  </si>
  <si>
    <t>Rehabilitation and Repair of Poblacion-Magsaysay-Osmena-Villaverde FMR</t>
  </si>
  <si>
    <t>Tagbina</t>
  </si>
  <si>
    <t>Rehabilitation and Repair of Manlambing-Carpenito-Kahayagan FMR</t>
  </si>
  <si>
    <t>Rehabilitation and Repair of San Isidro-Maticdum-Mabuhay FMR</t>
  </si>
  <si>
    <t>Tandag</t>
  </si>
  <si>
    <t>Hinatuan</t>
  </si>
  <si>
    <t>Installation of Potable Water System Level II at Barangay San Antonio</t>
  </si>
  <si>
    <t>Bislig City</t>
  </si>
  <si>
    <t>Rubber Based Production System at Barangay San Pedro (Livelihood)</t>
  </si>
  <si>
    <t>Marihatag</t>
  </si>
  <si>
    <t>Rubber Based Production System at Barangay Panaosawon (Livelihood)</t>
  </si>
  <si>
    <t>Bayabas</t>
  </si>
  <si>
    <t>San Agustin</t>
  </si>
  <si>
    <t>PROVINCE</t>
  </si>
  <si>
    <t>REMARKS</t>
  </si>
  <si>
    <t xml:space="preserve">Bacuag </t>
  </si>
  <si>
    <t>San Francisco</t>
  </si>
  <si>
    <t>Tagana-an and Placer</t>
  </si>
  <si>
    <t>Rehabilitation of Sitio Sote, Burboanan to Junction Mabug, San Roque Road (6km)</t>
  </si>
  <si>
    <t>Tandag City</t>
  </si>
  <si>
    <t>Cortes</t>
  </si>
  <si>
    <t>Lingig</t>
  </si>
  <si>
    <t>Madrid</t>
  </si>
  <si>
    <t>San Miguel</t>
  </si>
  <si>
    <t xml:space="preserve">ALLOCATION </t>
  </si>
  <si>
    <t xml:space="preserve">ACCOMPLISHMENT </t>
  </si>
  <si>
    <t>PERCENTAGE OF ACCOMPLISHMENT</t>
  </si>
  <si>
    <t xml:space="preserve">WEIGHT </t>
  </si>
  <si>
    <t xml:space="preserve">PAMANA DILG FUND (Region XIII) </t>
  </si>
  <si>
    <t>UPDATE AS OF :</t>
  </si>
  <si>
    <t>PROJECT YEAR: 2013</t>
  </si>
  <si>
    <r>
      <t xml:space="preserve">PROJECT YEAR: </t>
    </r>
    <r>
      <rPr>
        <b/>
        <sz val="14"/>
        <color rgb="FFFF0000"/>
        <rFont val="Calibri"/>
        <family val="2"/>
        <scheme val="minor"/>
      </rPr>
      <t>2012</t>
    </r>
  </si>
  <si>
    <r>
      <t xml:space="preserve">PROJECT YEAR: </t>
    </r>
    <r>
      <rPr>
        <b/>
        <sz val="14"/>
        <color rgb="FFFF0000"/>
        <rFont val="Calibri"/>
        <family val="2"/>
        <scheme val="minor"/>
      </rPr>
      <t>2013</t>
    </r>
  </si>
  <si>
    <t>PROJECT PROGRESS REPORT</t>
  </si>
  <si>
    <t>NO</t>
  </si>
  <si>
    <t>PROJECT</t>
  </si>
  <si>
    <t>PREPARATION OF PROPOSAL</t>
  </si>
  <si>
    <t>RELEASED OF FIRST  TRANCHE</t>
  </si>
  <si>
    <t>PROCUREMENT</t>
  </si>
  <si>
    <t>IMPLEMENTATION</t>
  </si>
  <si>
    <t>PROJECT INAGURATED</t>
  </si>
  <si>
    <t>Rehabilitation of Bangonay-NRJ-Inayao-Palo 12 Farm to Market Road</t>
  </si>
  <si>
    <t>ü</t>
  </si>
  <si>
    <t>Construction of Tagbongabong-Kanluran-San Antonio FMR</t>
  </si>
  <si>
    <t>FINANCIALLY LIQUIDATED</t>
  </si>
  <si>
    <r>
      <t>REQUEST FOR 2</t>
    </r>
    <r>
      <rPr>
        <vertAlign val="superscript"/>
        <sz val="10"/>
        <rFont val="Arial Narrow"/>
        <family val="2"/>
      </rPr>
      <t>ND</t>
    </r>
    <r>
      <rPr>
        <sz val="10"/>
        <rFont val="Arial Narrow"/>
        <family val="2"/>
      </rPr>
      <t xml:space="preserve"> TRANCHE</t>
    </r>
  </si>
  <si>
    <r>
      <t>RELEASE OF  2</t>
    </r>
    <r>
      <rPr>
        <vertAlign val="superscript"/>
        <sz val="10"/>
        <rFont val="Arial Narrow"/>
        <family val="2"/>
      </rPr>
      <t>ND</t>
    </r>
    <r>
      <rPr>
        <sz val="10"/>
        <rFont val="Arial Narrow"/>
        <family val="2"/>
      </rPr>
      <t xml:space="preserve"> TRANCHE</t>
    </r>
  </si>
  <si>
    <t>LOCATION (MUNICIPALITY)</t>
  </si>
  <si>
    <t>Santiago</t>
  </si>
  <si>
    <t>PROGRESS AND ACCOMPLISHMENT</t>
  </si>
  <si>
    <t>PROJECT YEAR: 2012</t>
  </si>
  <si>
    <t>RTR</t>
  </si>
  <si>
    <t>PROJECT PROFILE</t>
  </si>
  <si>
    <t>PRE-CONSTRUCTION STAGE</t>
  </si>
  <si>
    <t>CONSTRUCTION STAGE</t>
  </si>
  <si>
    <t>POST - CONSTRUCTION STAGE</t>
  </si>
  <si>
    <t>UPDATE AS OF:</t>
  </si>
  <si>
    <t xml:space="preserve">Construction of Cabadbaran-Putting Bato-Lanuza Road (Phase 1)
</t>
  </si>
  <si>
    <t>ALLOCATION</t>
  </si>
  <si>
    <t>Project completed. Second Tranche released.</t>
  </si>
  <si>
    <t>Construction of Water System at Barangay Masgad</t>
  </si>
  <si>
    <t>Rehabilitation of FMR at Sitio Pinaypayan-Brazil, Barangay Mat-i</t>
  </si>
  <si>
    <t>Construction of Campo-Little Baguio Road, Bacuag (7km)</t>
  </si>
  <si>
    <t>Rehabilitation of Pili-Karihatag Road, Malimono (2.38km)</t>
  </si>
  <si>
    <t>Rehabilitation of Pinaypayan-Brazil Road, Mat-I Surigao City (0.96km)</t>
  </si>
  <si>
    <t>Rehabilitation of Cantapoy-Villariza, Malimono (1.22km)</t>
  </si>
  <si>
    <t>Rehabilitation of Diaz-Magtangale, San Francisco (3.19km)</t>
  </si>
  <si>
    <t>Construction of 50 meter Bailey Bridge at Cantugas, Mainit (50m)</t>
  </si>
  <si>
    <t>Construction of Banban-Taganaan-Magsaysay, Placer Road (1.7km)</t>
  </si>
  <si>
    <t>Rehabilitation of Antipolo-Tuburan-Quezon, Del Carmen (8.93km)</t>
  </si>
  <si>
    <t>Concreting of Maticdum-Mabuhay Road, Maticdum, Tandag City</t>
  </si>
  <si>
    <t>Rehabilitation of Mabahin Spring Development, 7km</t>
  </si>
  <si>
    <t>Rehabilitation of Matho Spring Development 5km</t>
  </si>
  <si>
    <t>Rehabilitation of Tigao Spring Development 4km</t>
  </si>
  <si>
    <t>Rehabitation of Manlico to Poblacion, 10 km</t>
  </si>
  <si>
    <t>Construction of Water System Level I (Boac na Bato)</t>
  </si>
  <si>
    <t>Rehabilitation of Union-Bogak-Rajah Cabungsuan Road (13.5km)</t>
  </si>
  <si>
    <t xml:space="preserve">Road Opening of 5km Barangay proper to Camuhunan, Bayogo </t>
  </si>
  <si>
    <t xml:space="preserve">Construction of 10LM Single Lane Flat Slab Bridge at Barangay Bayogo </t>
  </si>
  <si>
    <t>Construction of Carromata to Bitaugan Road Opening</t>
  </si>
  <si>
    <t>Rehabilitation of 8km Poblacion-Batunan Road</t>
  </si>
  <si>
    <t xml:space="preserve">Installation of Potable Water System Level II at Barangay Maligaya </t>
  </si>
  <si>
    <t xml:space="preserve">Value Adding Activities for Abaca Weaving Project at Brgy. Pong-on and Janipaan </t>
  </si>
  <si>
    <r>
      <t>PROVINCE:</t>
    </r>
    <r>
      <rPr>
        <b/>
        <sz val="15"/>
        <color rgb="FFFF0000"/>
        <rFont val="Calibri"/>
        <family val="2"/>
        <scheme val="minor"/>
      </rPr>
      <t xml:space="preserve"> AGUSAN DEL NORTE</t>
    </r>
  </si>
  <si>
    <t>Del Carmen</t>
  </si>
  <si>
    <r>
      <t>PROVINCE:</t>
    </r>
    <r>
      <rPr>
        <b/>
        <sz val="15"/>
        <color rgb="FFFF0000"/>
        <rFont val="Calibri"/>
        <family val="2"/>
        <scheme val="minor"/>
      </rPr>
      <t xml:space="preserve"> AGUSAN DEL SUR</t>
    </r>
  </si>
  <si>
    <r>
      <t xml:space="preserve">PROVINCE: </t>
    </r>
    <r>
      <rPr>
        <b/>
        <sz val="15"/>
        <color rgb="FFFF0000"/>
        <rFont val="Calibri"/>
        <family val="2"/>
        <scheme val="minor"/>
      </rPr>
      <t>SURIGAO DEL NORTE</t>
    </r>
  </si>
  <si>
    <r>
      <t xml:space="preserve">PROVINCE: </t>
    </r>
    <r>
      <rPr>
        <b/>
        <sz val="15"/>
        <color rgb="FFFF0000"/>
        <rFont val="Calibri"/>
        <family val="2"/>
        <scheme val="minor"/>
      </rPr>
      <t>SURIGAO DEL SUR</t>
    </r>
  </si>
  <si>
    <t>Just started</t>
  </si>
  <si>
    <t>Procurement stage</t>
  </si>
  <si>
    <t>On-going</t>
  </si>
  <si>
    <t>First bidding has failed. DILG to communicate with LGU to fast-track the implementation and do catch-up plan.Closely monitor the project. Alert mechanism to be applied.</t>
  </si>
  <si>
    <t>Still finalizing the procurment stage. DILG to communicate with LGU to fast-track the implementation and do catch-up plan. Alert mechanism to be applied</t>
  </si>
  <si>
    <t>PROJECT ALLOCATIONS, CONTRACT COSTS, VARIATIONS AND BALANCES</t>
  </si>
  <si>
    <r>
      <t>PAYAPA AT MASAGANG PAMAYANAN (PAMANA)</t>
    </r>
    <r>
      <rPr>
        <b/>
        <sz val="15"/>
        <color rgb="FF0070C0"/>
        <rFont val="Arial"/>
        <family val="2"/>
      </rPr>
      <t xml:space="preserve"> </t>
    </r>
  </si>
  <si>
    <t>2012 DILG FUND - REGION XIII</t>
  </si>
  <si>
    <t>REPORT AS OF: JULY 22, 2013</t>
  </si>
  <si>
    <t>NO.</t>
  </si>
  <si>
    <t>LGU/SUB-PROJECT NAME</t>
  </si>
  <si>
    <t>LOCATION</t>
  </si>
  <si>
    <t>CONTRACTOR</t>
  </si>
  <si>
    <t>PROJECT ALLOCATION</t>
  </si>
  <si>
    <t>ORIGINAL CONTRACT COST</t>
  </si>
  <si>
    <t>VARIATIONS</t>
  </si>
  <si>
    <t>LATEST CONTRACT COST</t>
  </si>
  <si>
    <t>RELEASES</t>
  </si>
  <si>
    <t>TARGET VARIANCE</t>
  </si>
  <si>
    <t>ACTUAL BALANCE</t>
  </si>
  <si>
    <t>LIQUIDATION</t>
  </si>
  <si>
    <t>PRESENT STATUS</t>
  </si>
  <si>
    <t>FIRST TRANCHE</t>
  </si>
  <si>
    <t>SECOND TRANCHE</t>
  </si>
  <si>
    <t>TOTAL RELEASE</t>
  </si>
  <si>
    <t>LIQUIDATED</t>
  </si>
  <si>
    <t>UNLIQUIDATED</t>
  </si>
  <si>
    <t>(1)</t>
  </si>
  <si>
    <t>(2)</t>
  </si>
  <si>
    <t>(3)</t>
  </si>
  <si>
    <r>
      <t xml:space="preserve">(4) = (2) </t>
    </r>
    <r>
      <rPr>
        <sz val="10"/>
        <color theme="1"/>
        <rFont val="Calibri"/>
        <family val="2"/>
      </rPr>
      <t>±</t>
    </r>
    <r>
      <rPr>
        <sz val="10"/>
        <color theme="1"/>
        <rFont val="Arial Narrow"/>
        <family val="2"/>
      </rPr>
      <t xml:space="preserve"> (3)</t>
    </r>
  </si>
  <si>
    <t>(5)</t>
  </si>
  <si>
    <t>(6)</t>
  </si>
  <si>
    <t>(7) = (5) + (6)</t>
  </si>
  <si>
    <t>(8) = (1) - (4)</t>
  </si>
  <si>
    <t>(9) = (1) - (7)</t>
  </si>
  <si>
    <t>(10)</t>
  </si>
  <si>
    <t>(11) = (7) - (10)</t>
  </si>
  <si>
    <t>PROJECT YEAR 2012</t>
  </si>
  <si>
    <t>R.B. Candare Construction</t>
  </si>
  <si>
    <t>Completed</t>
  </si>
  <si>
    <t>Joselle Construction</t>
  </si>
  <si>
    <t>LVRO Const. and Supply</t>
  </si>
  <si>
    <t>By Administration</t>
  </si>
  <si>
    <t>Reyrose Const. and Supply</t>
  </si>
  <si>
    <t>ADSE Enterprises</t>
  </si>
  <si>
    <t>Just Resumed</t>
  </si>
  <si>
    <t>BN Builders &amp; Construction Supplies</t>
  </si>
  <si>
    <t>Rostel Construction and Supply</t>
  </si>
  <si>
    <t>A.T. Dumlao Construction, Inc.</t>
  </si>
  <si>
    <t>Just Started</t>
  </si>
  <si>
    <t>LM Construction &amp; Gen. Marketing</t>
  </si>
  <si>
    <t>ADFIL Corporation</t>
  </si>
  <si>
    <t>Rehabilitation of Katipunan-Limot-Anitap-Sisimon Road</t>
  </si>
  <si>
    <t>MAMSAR Enterprises</t>
  </si>
  <si>
    <t>For rebidding</t>
  </si>
  <si>
    <t>Construction of FMR in Pili-Karihatag Phase I</t>
  </si>
  <si>
    <t>SOCOR Construction Corporation</t>
  </si>
  <si>
    <t>Not yet started</t>
  </si>
  <si>
    <t>For procurment</t>
  </si>
  <si>
    <t>For procurement</t>
  </si>
  <si>
    <t>Christrian Ley Construction</t>
  </si>
  <si>
    <t>Killusang Magkaibigan MPC</t>
  </si>
  <si>
    <t>Rowie's Construction</t>
  </si>
  <si>
    <t>Han Jin D &amp; B Co.</t>
  </si>
  <si>
    <t>ADC Agricultural Enterprises</t>
  </si>
  <si>
    <t>MOA with DTI SDS</t>
  </si>
  <si>
    <t>PROJECT YEAR 2013</t>
  </si>
  <si>
    <t>Construction of Cabadbaran-Putting Bato-Lanuza Road (Phase 1)</t>
  </si>
  <si>
    <t xml:space="preserve">Cabadbaran </t>
  </si>
  <si>
    <t>Rehabilitation of Pili-Karihatag Road Phase II, Malimono (2.38km)</t>
  </si>
  <si>
    <t>Suspended</t>
  </si>
  <si>
    <t>Project just started on July 19, 2013</t>
  </si>
  <si>
    <t>Still on procurement stage</t>
  </si>
  <si>
    <t>For bidding</t>
  </si>
  <si>
    <t>Cortes (PACKAGE 1)</t>
  </si>
  <si>
    <t>Rehabilitation of Burgos Spring Development</t>
  </si>
  <si>
    <t>Cortes (PACKAGE 2)</t>
  </si>
  <si>
    <t xml:space="preserve">Subject to RTWG inspection </t>
  </si>
  <si>
    <t>Prepared by:</t>
  </si>
  <si>
    <t>Reviewed and concurred:</t>
  </si>
  <si>
    <t>Noted:</t>
  </si>
  <si>
    <t>NEIL B. BELUAN</t>
  </si>
  <si>
    <t>Engineer</t>
  </si>
  <si>
    <t>TARGET COMPLETION DATES OF PROJECTS</t>
  </si>
  <si>
    <t>DILG FUND - REGION XIII</t>
  </si>
  <si>
    <t>STATUS</t>
  </si>
  <si>
    <t>ORIGINAL TARGET COMPLETION DATE</t>
  </si>
  <si>
    <t>NO. OF DAY OF SUSPENSION</t>
  </si>
  <si>
    <t>NO. OF DAY OF EXTENSION</t>
  </si>
  <si>
    <t>NEW TARGET COMPLETION DATE</t>
  </si>
  <si>
    <t>WOULD THE PROJECT BE COMPLETED ON OR BEFORE NOVEMBER 2013?</t>
  </si>
  <si>
    <t>RECOMMENDATUION / COURSES OF ACTION</t>
  </si>
  <si>
    <t>PHYSICAL</t>
  </si>
  <si>
    <t>FINANCIAL</t>
  </si>
  <si>
    <t>TARGET</t>
  </si>
  <si>
    <t>ACTUAL</t>
  </si>
  <si>
    <t>YES</t>
  </si>
  <si>
    <t>DILG to ask Final Liquidation of the project.</t>
  </si>
  <si>
    <t>Closely monitor the project.</t>
  </si>
  <si>
    <t>Just resume from suspension due to peace and order situation. Closely monitor the project.</t>
  </si>
  <si>
    <t>Project was suspended due to rerouting and reprogram after being damaged by Typhoon Pabloo. DILG to communicate LGU to fast-track the implementation. Alert Mechanism to be applied</t>
  </si>
  <si>
    <t>Almost complete with the project proposal satge. DILG to communicate with LGU to fast track implementation and do catch up plan. Alert Mechanism to be applied.</t>
  </si>
  <si>
    <t xml:space="preserve">RTWG just reconsidered the first proposal of the LGU for a graveled road. Construction will take off ASAP. DILG to communicate with LGU to make catch-up plan. </t>
  </si>
  <si>
    <t>Project cannot start until the adjacent road under other fund will be completed. LGU commited to complete the this first section by August 30, 2013, so that the DILG-Fund could start afterwards. DILG RO withheld the release of the fund until LGU is ready to start the project.</t>
  </si>
  <si>
    <t>ANNABELLE IVY R. BOQUIREN</t>
  </si>
  <si>
    <t>LILIBETH A. FAMACION, CESO IV</t>
  </si>
  <si>
    <t>PAMANA Regional Focal Person</t>
  </si>
  <si>
    <t>Regional Director</t>
  </si>
  <si>
    <t>REPORT SUBMITTED</t>
  </si>
  <si>
    <t>2012-2013 DILG FUND - REGION XIII</t>
  </si>
  <si>
    <t>PFAR SUBMITTED</t>
  </si>
  <si>
    <t>MAY</t>
  </si>
  <si>
    <t xml:space="preserve">JUNE </t>
  </si>
  <si>
    <t>JULY</t>
  </si>
  <si>
    <t>AUG</t>
  </si>
  <si>
    <t>Construction of Cabadbaran-Puting Bato-Lanuza Road (Phase 1)</t>
  </si>
  <si>
    <t>subject to RTWG Validation</t>
  </si>
  <si>
    <t>Completed on original Contract. On-going on variation</t>
  </si>
  <si>
    <t xml:space="preserve">Installation of Potable Water Supply System Level II at Brgy Taod-oy </t>
  </si>
  <si>
    <t>Construction of FMR in Pili-Karihatag (Phase 1)</t>
  </si>
  <si>
    <t>Rehabilitation of Pili-Karihatag Road, (Phase 2), Malimono (2.38km)</t>
  </si>
  <si>
    <t>Project completed and totally liquidated</t>
  </si>
  <si>
    <t>Request for 2nd tranche submitted but documentary requirements still incomplete</t>
  </si>
  <si>
    <t>Project complete and financially liquidated</t>
  </si>
  <si>
    <t>Rubber Based Production System at Sito Hapnit, Brgy. San Pedro (Livelihood)</t>
  </si>
  <si>
    <t>Rubber Based Production System at Sitio Tagaraet, Brgy. Panaosawon (Livelihood)</t>
  </si>
  <si>
    <t>PROJECT COMPLETED AND LIQUIDATED</t>
  </si>
  <si>
    <t>TOTAL ACCOMPLISHMENT:</t>
  </si>
  <si>
    <t xml:space="preserve">Rehabilitation of Burgos Spring Development </t>
  </si>
  <si>
    <t>Construction of Abilan Farm to Market Road</t>
  </si>
  <si>
    <t>Cabadbaran</t>
  </si>
  <si>
    <t>Province:</t>
  </si>
  <si>
    <t>Project Name</t>
  </si>
  <si>
    <t>Location</t>
  </si>
  <si>
    <t>Amount</t>
  </si>
  <si>
    <t>Status</t>
  </si>
  <si>
    <t>Issues and Concern</t>
  </si>
  <si>
    <t xml:space="preserve">Project Billboard </t>
  </si>
  <si>
    <t>Community Billboard</t>
  </si>
  <si>
    <t>Project Validation</t>
  </si>
  <si>
    <t>Social Preparation</t>
  </si>
  <si>
    <t>PAMANA GUIDELINES</t>
  </si>
  <si>
    <t>Project Billboard</t>
  </si>
  <si>
    <t>ISSUES AND CONCERNS</t>
  </si>
  <si>
    <t>C. Orientation to the community</t>
  </si>
  <si>
    <t>D. Formulation of project sustainability plan</t>
  </si>
  <si>
    <t>Agusan del Norte</t>
  </si>
  <si>
    <t>Agusan del Sur</t>
  </si>
  <si>
    <t>Surigao del Norte</t>
  </si>
  <si>
    <t>Surigao del Sur</t>
  </si>
  <si>
    <t>Percent of Liquidation</t>
  </si>
  <si>
    <t>Project Year: 2012</t>
  </si>
  <si>
    <t>Project Year: 2013</t>
  </si>
  <si>
    <t>Total Allocation</t>
  </si>
  <si>
    <t xml:space="preserve">Total Amount Released to LGU for  First Tranche </t>
  </si>
  <si>
    <t xml:space="preserve">Total Amount Released to LGU for  Second Tranche </t>
  </si>
  <si>
    <t>Total Amount Released to LGU (1st and 2nd Tranche)</t>
  </si>
  <si>
    <t>Total Amount Liquidated by LGU</t>
  </si>
  <si>
    <t>Amount Withheld at RO for release subject to submission of doc. requirements by LGU</t>
  </si>
  <si>
    <t>REPORT OF FUND RELEASES AND LIQUIDATIONS BY PROJECT IMPLEMENTING UNITS (LGUs)</t>
  </si>
  <si>
    <t xml:space="preserve">Note: Summary of Unliquidated Cash Advances dated September 30, 2013 was already submitted to DILG-Central Office. </t>
  </si>
  <si>
    <t>Completed subject to COA inspection.</t>
  </si>
  <si>
    <t>On-going but no report yet submitted</t>
  </si>
  <si>
    <t>On-going. New expiry date is November 22, 2013</t>
  </si>
  <si>
    <t>Completed. For COA inspection</t>
  </si>
  <si>
    <t>First variation completed. Work for second variation is on-going</t>
  </si>
  <si>
    <t>Completed but there is a recommendation for variation order.</t>
  </si>
  <si>
    <t>Completed, subject to COA inspection</t>
  </si>
  <si>
    <t>On-going. No report yet submitted</t>
  </si>
  <si>
    <t>On-going. Revised report to be submitted</t>
  </si>
  <si>
    <t>Project completed and second tranche released</t>
  </si>
  <si>
    <t xml:space="preserve">Completed on the first tranche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</si>
</sst>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 d\,\ yyyy;@"/>
    <numFmt numFmtId="165" formatCode="[$-F400]h:mm:ss\ AM/PM"/>
    <numFmt numFmtId="166" formatCode="[$-409]d\-mmm\-yy;@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20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Calibri"/>
      <family val="2"/>
    </font>
    <font>
      <sz val="10"/>
      <color rgb="FF000000"/>
      <name val="Wingdings"/>
      <charset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9"/>
      <color rgb="FF000000"/>
      <name val="Arial Narrow"/>
      <family val="2"/>
    </font>
    <font>
      <b/>
      <sz val="15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15"/>
      <color rgb="FF0070C0"/>
      <name val="Arial"/>
      <family val="2"/>
    </font>
    <font>
      <sz val="11"/>
      <color theme="1"/>
      <name val="Arial Narrow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i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i/>
      <sz val="11"/>
      <color theme="1"/>
      <name val="Arial Narrow"/>
      <family val="2"/>
    </font>
    <font>
      <b/>
      <sz val="7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rgb="FF000000"/>
      <name val="Wingdings"/>
      <charset val="2"/>
    </font>
    <font>
      <sz val="7.5"/>
      <color rgb="FF000000"/>
      <name val="Arial Narrow"/>
      <family val="2"/>
    </font>
    <font>
      <sz val="11"/>
      <color rgb="FF000000"/>
      <name val="Arial Narrow"/>
      <family val="2"/>
    </font>
    <font>
      <sz val="7"/>
      <color rgb="FF000000"/>
      <name val="Arial Narrow"/>
      <family val="2"/>
    </font>
    <font>
      <b/>
      <sz val="25"/>
      <name val="Calibri"/>
      <family val="2"/>
      <scheme val="minor"/>
    </font>
    <font>
      <b/>
      <sz val="15"/>
      <color rgb="FF000000"/>
      <name val="Arial Narrow"/>
      <family val="2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0000"/>
      <name val="Arial Narrow"/>
      <family val="2"/>
    </font>
    <font>
      <sz val="6"/>
      <color theme="1"/>
      <name val="Arial Narrow"/>
      <family val="2"/>
    </font>
    <font>
      <sz val="9.5"/>
      <color theme="1"/>
      <name val="Calibri"/>
      <family val="2"/>
      <scheme val="minor"/>
    </font>
    <font>
      <b/>
      <sz val="20"/>
      <color theme="3" tint="0.3999755851924192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830">
    <xf numFmtId="0" fontId="0" fillId="0" borderId="0" xfId="0"/>
    <xf numFmtId="0" fontId="5" fillId="0" borderId="0" xfId="0" applyFont="1"/>
    <xf numFmtId="0" fontId="6" fillId="4" borderId="6" xfId="0" applyFont="1" applyFill="1" applyBorder="1" applyAlignment="1">
      <alignment horizontal="center" vertical="center" wrapText="1" readingOrder="1"/>
    </xf>
    <xf numFmtId="0" fontId="7" fillId="6" borderId="8" xfId="0" applyFont="1" applyFill="1" applyBorder="1" applyAlignment="1">
      <alignment horizontal="left" vertical="center" wrapText="1" indent="1" readingOrder="1"/>
    </xf>
    <xf numFmtId="43" fontId="7" fillId="6" borderId="8" xfId="1" applyFont="1" applyFill="1" applyBorder="1" applyAlignment="1">
      <alignment horizontal="center" vertical="center" wrapText="1" readingOrder="1"/>
    </xf>
    <xf numFmtId="10" fontId="7" fillId="7" borderId="8" xfId="0" applyNumberFormat="1" applyFont="1" applyFill="1" applyBorder="1" applyAlignment="1">
      <alignment horizontal="center" vertical="center" wrapText="1" readingOrder="1"/>
    </xf>
    <xf numFmtId="0" fontId="7" fillId="5" borderId="7" xfId="0" applyFont="1" applyFill="1" applyBorder="1" applyAlignment="1">
      <alignment horizontal="left" vertical="center" wrapText="1" indent="1" readingOrder="1"/>
    </xf>
    <xf numFmtId="43" fontId="7" fillId="5" borderId="7" xfId="1" applyFont="1" applyFill="1" applyBorder="1" applyAlignment="1">
      <alignment horizontal="center" vertical="center" wrapText="1" readingOrder="1"/>
    </xf>
    <xf numFmtId="0" fontId="7" fillId="5" borderId="8" xfId="0" applyFont="1" applyFill="1" applyBorder="1" applyAlignment="1">
      <alignment horizontal="left" vertical="center" wrapText="1" indent="1" readingOrder="1"/>
    </xf>
    <xf numFmtId="43" fontId="7" fillId="5" borderId="8" xfId="1" applyFont="1" applyFill="1" applyBorder="1" applyAlignment="1">
      <alignment horizontal="center" vertical="center" wrapText="1" readingOrder="1"/>
    </xf>
    <xf numFmtId="10" fontId="7" fillId="3" borderId="8" xfId="0" applyNumberFormat="1" applyFont="1" applyFill="1" applyBorder="1" applyAlignment="1">
      <alignment horizontal="center" vertical="center" wrapText="1" readingOrder="1"/>
    </xf>
    <xf numFmtId="0" fontId="7" fillId="5" borderId="9" xfId="0" applyFont="1" applyFill="1" applyBorder="1" applyAlignment="1">
      <alignment horizontal="left" vertical="center" wrapText="1" indent="1" readingOrder="1"/>
    </xf>
    <xf numFmtId="43" fontId="7" fillId="5" borderId="9" xfId="1" applyFont="1" applyFill="1" applyBorder="1" applyAlignment="1">
      <alignment horizontal="center" vertical="center" wrapText="1" readingOrder="1"/>
    </xf>
    <xf numFmtId="0" fontId="0" fillId="0" borderId="10" xfId="0" applyBorder="1" applyAlignment="1"/>
    <xf numFmtId="10" fontId="7" fillId="3" borderId="9" xfId="0" applyNumberFormat="1" applyFont="1" applyFill="1" applyBorder="1" applyAlignment="1">
      <alignment horizontal="center" vertical="center" wrapText="1" readingOrder="1"/>
    </xf>
    <xf numFmtId="0" fontId="4" fillId="0" borderId="10" xfId="0" applyFont="1" applyBorder="1" applyAlignment="1"/>
    <xf numFmtId="0" fontId="5" fillId="0" borderId="10" xfId="0" applyFont="1" applyBorder="1" applyAlignment="1"/>
    <xf numFmtId="10" fontId="12" fillId="3" borderId="6" xfId="0" applyNumberFormat="1" applyFont="1" applyFill="1" applyBorder="1" applyAlignment="1">
      <alignment horizontal="center" vertical="center" wrapText="1" readingOrder="1"/>
    </xf>
    <xf numFmtId="10" fontId="12" fillId="3" borderId="11" xfId="0" applyNumberFormat="1" applyFont="1" applyFill="1" applyBorder="1" applyAlignment="1">
      <alignment horizontal="center" vertical="center" wrapText="1" readingOrder="1"/>
    </xf>
    <xf numFmtId="0" fontId="12" fillId="5" borderId="6" xfId="0" applyFont="1" applyFill="1" applyBorder="1" applyAlignment="1">
      <alignment horizontal="left" vertical="center" wrapText="1" readingOrder="1"/>
    </xf>
    <xf numFmtId="0" fontId="12" fillId="5" borderId="11" xfId="0" applyFont="1" applyFill="1" applyBorder="1" applyAlignment="1">
      <alignment horizontal="left" vertical="center" wrapText="1" readingOrder="1"/>
    </xf>
    <xf numFmtId="0" fontId="12" fillId="5" borderId="8" xfId="0" applyFont="1" applyFill="1" applyBorder="1" applyAlignment="1">
      <alignment horizontal="left" vertical="center" wrapText="1" readingOrder="1"/>
    </xf>
    <xf numFmtId="0" fontId="7" fillId="5" borderId="9" xfId="0" applyFont="1" applyFill="1" applyBorder="1" applyAlignment="1">
      <alignment horizontal="left" vertical="center" wrapText="1" readingOrder="1"/>
    </xf>
    <xf numFmtId="0" fontId="7" fillId="6" borderId="8" xfId="0" applyFont="1" applyFill="1" applyBorder="1" applyAlignment="1">
      <alignment horizontal="left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right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right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right" vertical="center" wrapText="1" readingOrder="1"/>
    </xf>
    <xf numFmtId="43" fontId="7" fillId="5" borderId="9" xfId="1" applyFont="1" applyFill="1" applyBorder="1" applyAlignment="1">
      <alignment horizontal="right" vertical="center" wrapText="1" readingOrder="1"/>
    </xf>
    <xf numFmtId="43" fontId="7" fillId="6" borderId="8" xfId="1" applyFont="1" applyFill="1" applyBorder="1" applyAlignment="1">
      <alignment horizontal="right" vertical="center" wrapText="1" readingOrder="1"/>
    </xf>
    <xf numFmtId="0" fontId="14" fillId="0" borderId="0" xfId="0" applyFont="1"/>
    <xf numFmtId="43" fontId="14" fillId="0" borderId="0" xfId="1" applyFont="1"/>
    <xf numFmtId="0" fontId="16" fillId="0" borderId="2" xfId="0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left" vertical="top" wrapText="1" readingOrder="1"/>
    </xf>
    <xf numFmtId="43" fontId="16" fillId="0" borderId="2" xfId="1" applyFont="1" applyFill="1" applyBorder="1" applyAlignment="1">
      <alignment horizontal="right" vertical="top" wrapText="1" readingOrder="1"/>
    </xf>
    <xf numFmtId="0" fontId="17" fillId="0" borderId="2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left" vertical="top" wrapText="1" readingOrder="1"/>
    </xf>
    <xf numFmtId="43" fontId="16" fillId="0" borderId="1" xfId="1" applyFont="1" applyFill="1" applyBorder="1" applyAlignment="1">
      <alignment horizontal="right" vertical="top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8" fillId="8" borderId="2" xfId="0" applyFont="1" applyFill="1" applyBorder="1" applyAlignment="1">
      <alignment horizontal="center" vertical="center" wrapText="1" readingOrder="1"/>
    </xf>
    <xf numFmtId="43" fontId="18" fillId="8" borderId="2" xfId="1" applyFont="1" applyFill="1" applyBorder="1" applyAlignment="1">
      <alignment horizontal="center" vertical="center" wrapText="1" readingOrder="1"/>
    </xf>
    <xf numFmtId="0" fontId="18" fillId="8" borderId="2" xfId="0" applyFont="1" applyFill="1" applyBorder="1" applyAlignment="1">
      <alignment horizontal="center" textRotation="90" wrapText="1" readingOrder="1"/>
    </xf>
    <xf numFmtId="0" fontId="3" fillId="0" borderId="2" xfId="0" applyFont="1" applyFill="1" applyBorder="1" applyAlignment="1">
      <alignment horizontal="right" vertical="center" wrapText="1" indent="1"/>
    </xf>
    <xf numFmtId="0" fontId="14" fillId="0" borderId="2" xfId="0" applyFont="1" applyFill="1" applyBorder="1"/>
    <xf numFmtId="0" fontId="14" fillId="0" borderId="2" xfId="0" applyFont="1" applyBorder="1"/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8" borderId="2" xfId="0" applyFont="1" applyFill="1" applyBorder="1" applyAlignment="1">
      <alignment horizontal="center" vertical="center" wrapText="1" readingOrder="1"/>
    </xf>
    <xf numFmtId="43" fontId="23" fillId="0" borderId="2" xfId="1" applyFont="1" applyFill="1" applyBorder="1" applyAlignment="1">
      <alignment horizontal="right" vertical="center" wrapText="1" readingOrder="1"/>
    </xf>
    <xf numFmtId="0" fontId="18" fillId="0" borderId="15" xfId="0" applyFont="1" applyFill="1" applyBorder="1" applyAlignment="1">
      <alignment horizontal="center" vertical="center" wrapText="1" readingOrder="1"/>
    </xf>
    <xf numFmtId="0" fontId="18" fillId="0" borderId="16" xfId="0" applyFont="1" applyFill="1" applyBorder="1" applyAlignment="1">
      <alignment horizontal="center" vertical="center" wrapText="1" readingOrder="1"/>
    </xf>
    <xf numFmtId="43" fontId="18" fillId="0" borderId="16" xfId="1" applyFont="1" applyFill="1" applyBorder="1" applyAlignment="1">
      <alignment horizontal="center" vertical="center" wrapText="1" readingOrder="1"/>
    </xf>
    <xf numFmtId="0" fontId="18" fillId="0" borderId="16" xfId="0" applyFont="1" applyFill="1" applyBorder="1" applyAlignment="1">
      <alignment horizontal="center" textRotation="90" wrapText="1" readingOrder="1"/>
    </xf>
    <xf numFmtId="43" fontId="18" fillId="0" borderId="14" xfId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14" fillId="0" borderId="2" xfId="0" applyFont="1" applyBorder="1" applyAlignment="1">
      <alignment wrapText="1"/>
    </xf>
    <xf numFmtId="0" fontId="26" fillId="0" borderId="0" xfId="0" applyFont="1" applyBorder="1" applyAlignment="1"/>
    <xf numFmtId="0" fontId="27" fillId="0" borderId="2" xfId="0" applyFont="1" applyFill="1" applyBorder="1" applyAlignment="1">
      <alignment horizontal="center" vertical="center" wrapText="1" readingOrder="1"/>
    </xf>
    <xf numFmtId="43" fontId="14" fillId="0" borderId="0" xfId="0" applyNumberFormat="1" applyFont="1"/>
    <xf numFmtId="10" fontId="14" fillId="0" borderId="0" xfId="2" applyNumberFormat="1" applyFont="1"/>
    <xf numFmtId="10" fontId="14" fillId="0" borderId="0" xfId="0" applyNumberFormat="1" applyFont="1"/>
    <xf numFmtId="10" fontId="7" fillId="7" borderId="8" xfId="2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 readingOrder="1"/>
    </xf>
    <xf numFmtId="43" fontId="23" fillId="0" borderId="1" xfId="1" applyFont="1" applyFill="1" applyBorder="1" applyAlignment="1">
      <alignment horizontal="right" vertical="center" wrapText="1" readingOrder="1"/>
    </xf>
    <xf numFmtId="0" fontId="3" fillId="0" borderId="1" xfId="0" applyFont="1" applyFill="1" applyBorder="1" applyAlignment="1">
      <alignment horizontal="right" vertical="center" wrapText="1" indent="1"/>
    </xf>
    <xf numFmtId="0" fontId="14" fillId="0" borderId="1" xfId="0" applyFont="1" applyFill="1" applyBorder="1"/>
    <xf numFmtId="0" fontId="14" fillId="0" borderId="1" xfId="0" applyFont="1" applyBorder="1"/>
    <xf numFmtId="0" fontId="16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left" vertical="top" wrapText="1" readingOrder="1"/>
    </xf>
    <xf numFmtId="43" fontId="16" fillId="0" borderId="0" xfId="1" applyFont="1" applyFill="1" applyBorder="1" applyAlignment="1">
      <alignment horizontal="right" vertical="top" wrapText="1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right" vertical="center" wrapText="1" indent="1"/>
    </xf>
    <xf numFmtId="0" fontId="14" fillId="0" borderId="0" xfId="0" applyFont="1" applyFill="1" applyBorder="1"/>
    <xf numFmtId="43" fontId="14" fillId="0" borderId="0" xfId="0" applyNumberFormat="1" applyFont="1" applyFill="1" applyBorder="1"/>
    <xf numFmtId="10" fontId="14" fillId="0" borderId="0" xfId="2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 readingOrder="1"/>
    </xf>
    <xf numFmtId="43" fontId="23" fillId="0" borderId="0" xfId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43" fontId="14" fillId="0" borderId="0" xfId="1" applyFont="1" applyFill="1" applyBorder="1"/>
    <xf numFmtId="9" fontId="15" fillId="2" borderId="12" xfId="0" applyNumberFormat="1" applyFont="1" applyFill="1" applyBorder="1" applyAlignment="1">
      <alignment vertical="center" wrapText="1" readingOrder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4" fillId="0" borderId="2" xfId="0" applyFont="1" applyBorder="1" applyAlignment="1">
      <alignment horizontal="center"/>
    </xf>
    <xf numFmtId="43" fontId="14" fillId="0" borderId="2" xfId="0" applyNumberFormat="1" applyFont="1" applyBorder="1"/>
    <xf numFmtId="0" fontId="29" fillId="0" borderId="2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43" fontId="14" fillId="0" borderId="0" xfId="1" applyFont="1" applyAlignment="1">
      <alignment vertical="center"/>
    </xf>
    <xf numFmtId="10" fontId="14" fillId="0" borderId="0" xfId="0" applyNumberFormat="1" applyFont="1" applyAlignment="1">
      <alignment vertical="center"/>
    </xf>
    <xf numFmtId="0" fontId="27" fillId="0" borderId="2" xfId="0" applyFont="1" applyFill="1" applyBorder="1" applyAlignment="1">
      <alignment horizontal="left" vertical="top" wrapText="1" readingOrder="1"/>
    </xf>
    <xf numFmtId="43" fontId="16" fillId="0" borderId="2" xfId="1" applyFont="1" applyFill="1" applyBorder="1" applyAlignment="1">
      <alignment horizontal="right" vertical="center" wrapText="1" readingOrder="1"/>
    </xf>
    <xf numFmtId="0" fontId="15" fillId="0" borderId="2" xfId="0" applyFont="1" applyBorder="1" applyAlignment="1">
      <alignment horizontal="left" vertical="center" wrapText="1" readingOrder="1"/>
    </xf>
    <xf numFmtId="0" fontId="15" fillId="0" borderId="3" xfId="0" applyFont="1" applyBorder="1" applyAlignment="1">
      <alignment horizontal="left" vertical="center" wrapText="1" readingOrder="1"/>
    </xf>
    <xf numFmtId="0" fontId="15" fillId="0" borderId="5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7" fillId="0" borderId="5" xfId="0" applyFont="1" applyFill="1" applyBorder="1" applyAlignment="1">
      <alignment horizontal="center" vertical="center" wrapText="1" readingOrder="1"/>
    </xf>
    <xf numFmtId="9" fontId="15" fillId="2" borderId="13" xfId="0" applyNumberFormat="1" applyFont="1" applyFill="1" applyBorder="1" applyAlignment="1">
      <alignment vertical="center" wrapText="1" readingOrder="1"/>
    </xf>
    <xf numFmtId="0" fontId="30" fillId="0" borderId="2" xfId="0" applyFont="1" applyBorder="1"/>
    <xf numFmtId="0" fontId="33" fillId="0" borderId="2" xfId="0" applyFont="1" applyBorder="1"/>
    <xf numFmtId="0" fontId="29" fillId="2" borderId="12" xfId="0" applyFont="1" applyFill="1" applyBorder="1" applyAlignment="1">
      <alignment horizontal="center"/>
    </xf>
    <xf numFmtId="10" fontId="12" fillId="3" borderId="8" xfId="0" quotePrefix="1" applyNumberFormat="1" applyFont="1" applyFill="1" applyBorder="1" applyAlignment="1">
      <alignment horizontal="center" vertical="center" wrapText="1" readingOrder="1"/>
    </xf>
    <xf numFmtId="10" fontId="0" fillId="0" borderId="0" xfId="0" applyNumberFormat="1"/>
    <xf numFmtId="10" fontId="8" fillId="6" borderId="8" xfId="0" applyNumberFormat="1" applyFont="1" applyFill="1" applyBorder="1" applyAlignment="1">
      <alignment horizontal="center" vertical="center" wrapText="1"/>
    </xf>
    <xf numFmtId="10" fontId="7" fillId="5" borderId="7" xfId="1" applyNumberFormat="1" applyFont="1" applyFill="1" applyBorder="1" applyAlignment="1">
      <alignment horizontal="center" vertical="center" wrapText="1" readingOrder="1"/>
    </xf>
    <xf numFmtId="10" fontId="7" fillId="5" borderId="8" xfId="1" applyNumberFormat="1" applyFont="1" applyFill="1" applyBorder="1" applyAlignment="1">
      <alignment horizontal="center" vertical="center" wrapText="1" readingOrder="1"/>
    </xf>
    <xf numFmtId="10" fontId="7" fillId="5" borderId="9" xfId="1" applyNumberFormat="1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 vertical="center" wrapText="1" readingOrder="1"/>
    </xf>
    <xf numFmtId="43" fontId="33" fillId="0" borderId="2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 wrapText="1" readingOrder="1"/>
    </xf>
    <xf numFmtId="0" fontId="35" fillId="0" borderId="2" xfId="0" applyFont="1" applyBorder="1" applyAlignment="1">
      <alignment horizontal="left" vertical="center" wrapText="1" readingOrder="1"/>
    </xf>
    <xf numFmtId="0" fontId="33" fillId="0" borderId="2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 readingOrder="1"/>
    </xf>
    <xf numFmtId="0" fontId="15" fillId="0" borderId="16" xfId="0" applyFont="1" applyFill="1" applyBorder="1" applyAlignment="1">
      <alignment horizontal="left" vertical="top" wrapText="1" readingOrder="1"/>
    </xf>
    <xf numFmtId="0" fontId="35" fillId="0" borderId="3" xfId="0" applyFont="1" applyBorder="1" applyAlignment="1">
      <alignment horizontal="left" vertical="center" wrapText="1" readingOrder="1"/>
    </xf>
    <xf numFmtId="0" fontId="0" fillId="0" borderId="3" xfId="0" applyBorder="1"/>
    <xf numFmtId="43" fontId="16" fillId="0" borderId="3" xfId="1" applyFont="1" applyFill="1" applyBorder="1" applyAlignment="1">
      <alignment horizontal="right" vertical="center" wrapText="1" readingOrder="1"/>
    </xf>
    <xf numFmtId="0" fontId="30" fillId="0" borderId="0" xfId="0" applyFont="1" applyBorder="1"/>
    <xf numFmtId="43" fontId="30" fillId="0" borderId="0" xfId="0" applyNumberFormat="1" applyFont="1" applyBorder="1"/>
    <xf numFmtId="10" fontId="30" fillId="0" borderId="0" xfId="0" applyNumberFormat="1" applyFont="1" applyBorder="1"/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/>
    </xf>
    <xf numFmtId="0" fontId="29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/>
    </xf>
    <xf numFmtId="10" fontId="7" fillId="3" borderId="7" xfId="2" applyNumberFormat="1" applyFont="1" applyFill="1" applyBorder="1" applyAlignment="1">
      <alignment horizontal="center" vertical="center" wrapText="1" readingOrder="1"/>
    </xf>
    <xf numFmtId="0" fontId="29" fillId="0" borderId="2" xfId="4" applyFont="1" applyFill="1" applyBorder="1" applyAlignment="1">
      <alignment vertical="top" wrapText="1"/>
    </xf>
    <xf numFmtId="43" fontId="5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Alignment="1">
      <alignment horizontal="left" vertical="center" readingOrder="1"/>
    </xf>
    <xf numFmtId="0" fontId="1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 applyFill="1"/>
    <xf numFmtId="10" fontId="15" fillId="2" borderId="12" xfId="0" applyNumberFormat="1" applyFont="1" applyFill="1" applyBorder="1" applyAlignment="1">
      <alignment vertical="center" wrapText="1" readingOrder="1"/>
    </xf>
    <xf numFmtId="10" fontId="15" fillId="2" borderId="13" xfId="0" applyNumberFormat="1" applyFont="1" applyFill="1" applyBorder="1" applyAlignment="1">
      <alignment vertical="center" wrapText="1" readingOrder="1"/>
    </xf>
    <xf numFmtId="10" fontId="12" fillId="5" borderId="6" xfId="1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top" wrapText="1" readingOrder="1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9" fillId="0" borderId="2" xfId="0" applyFont="1" applyFill="1" applyBorder="1" applyAlignment="1">
      <alignment vertical="center" wrapText="1"/>
    </xf>
    <xf numFmtId="0" fontId="38" fillId="0" borderId="0" xfId="0" applyFont="1" applyAlignment="1">
      <alignment vertical="center"/>
    </xf>
    <xf numFmtId="43" fontId="39" fillId="0" borderId="0" xfId="1" applyFont="1" applyBorder="1"/>
    <xf numFmtId="43" fontId="39" fillId="0" borderId="0" xfId="1" applyFont="1" applyBorder="1" applyAlignment="1">
      <alignment vertical="center"/>
    </xf>
    <xf numFmtId="43" fontId="29" fillId="0" borderId="0" xfId="1" applyFont="1" applyBorder="1" applyAlignment="1">
      <alignment horizontal="center"/>
    </xf>
    <xf numFmtId="43" fontId="29" fillId="0" borderId="0" xfId="1" applyFont="1" applyBorder="1"/>
    <xf numFmtId="0" fontId="39" fillId="0" borderId="0" xfId="0" applyFont="1" applyBorder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3" fontId="42" fillId="2" borderId="3" xfId="1" applyFont="1" applyFill="1" applyBorder="1" applyAlignment="1">
      <alignment horizontal="center" vertical="center" wrapText="1"/>
    </xf>
    <xf numFmtId="43" fontId="42" fillId="2" borderId="17" xfId="1" applyFont="1" applyFill="1" applyBorder="1" applyAlignment="1">
      <alignment horizontal="center" vertical="center" wrapText="1"/>
    </xf>
    <xf numFmtId="43" fontId="42" fillId="2" borderId="5" xfId="1" applyFont="1" applyFill="1" applyBorder="1" applyAlignment="1">
      <alignment horizontal="center" wrapText="1"/>
    </xf>
    <xf numFmtId="0" fontId="29" fillId="0" borderId="0" xfId="0" applyFont="1" applyFill="1" applyBorder="1"/>
    <xf numFmtId="0" fontId="29" fillId="2" borderId="5" xfId="1" quotePrefix="1" applyNumberFormat="1" applyFont="1" applyFill="1" applyBorder="1" applyAlignment="1">
      <alignment horizontal="center" vertical="center" wrapText="1"/>
    </xf>
    <xf numFmtId="43" fontId="29" fillId="2" borderId="5" xfId="1" quotePrefix="1" applyFont="1" applyFill="1" applyBorder="1" applyAlignment="1">
      <alignment horizontal="center" vertical="center" wrapText="1"/>
    </xf>
    <xf numFmtId="43" fontId="29" fillId="2" borderId="31" xfId="1" quotePrefix="1" applyFont="1" applyFill="1" applyBorder="1" applyAlignment="1">
      <alignment horizontal="center" vertical="center" wrapText="1"/>
    </xf>
    <xf numFmtId="43" fontId="29" fillId="2" borderId="30" xfId="1" quotePrefix="1" applyFont="1" applyFill="1" applyBorder="1" applyAlignment="1">
      <alignment horizontal="center" vertical="center" wrapText="1"/>
    </xf>
    <xf numFmtId="43" fontId="29" fillId="2" borderId="5" xfId="1" applyFont="1" applyFill="1" applyBorder="1" applyAlignment="1">
      <alignment horizontal="center" vertical="center" wrapText="1"/>
    </xf>
    <xf numFmtId="43" fontId="29" fillId="2" borderId="30" xfId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165" fontId="39" fillId="11" borderId="33" xfId="0" applyNumberFormat="1" applyFont="1" applyFill="1" applyBorder="1"/>
    <xf numFmtId="43" fontId="44" fillId="11" borderId="33" xfId="1" applyFont="1" applyFill="1" applyBorder="1" applyAlignment="1">
      <alignment vertical="center" wrapText="1"/>
    </xf>
    <xf numFmtId="43" fontId="45" fillId="11" borderId="33" xfId="1" applyFont="1" applyFill="1" applyBorder="1" applyAlignment="1">
      <alignment vertical="center" wrapText="1"/>
    </xf>
    <xf numFmtId="43" fontId="44" fillId="11" borderId="33" xfId="1" applyFont="1" applyFill="1" applyBorder="1" applyAlignment="1">
      <alignment horizontal="right" vertical="center" wrapText="1"/>
    </xf>
    <xf numFmtId="43" fontId="42" fillId="11" borderId="33" xfId="1" applyFont="1" applyFill="1" applyBorder="1" applyAlignment="1">
      <alignment horizontal="center" vertical="center" wrapText="1"/>
    </xf>
    <xf numFmtId="43" fontId="42" fillId="11" borderId="33" xfId="1" applyFont="1" applyFill="1" applyBorder="1" applyAlignment="1">
      <alignment vertical="center" wrapText="1"/>
    </xf>
    <xf numFmtId="0" fontId="29" fillId="2" borderId="34" xfId="0" applyFont="1" applyFill="1" applyBorder="1" applyAlignment="1">
      <alignment horizontal="center" vertical="center" wrapText="1"/>
    </xf>
    <xf numFmtId="43" fontId="46" fillId="2" borderId="35" xfId="1" applyFont="1" applyFill="1" applyBorder="1" applyAlignment="1">
      <alignment horizontal="center" vertical="center" wrapText="1"/>
    </xf>
    <xf numFmtId="43" fontId="29" fillId="2" borderId="35" xfId="1" applyFont="1" applyFill="1" applyBorder="1" applyAlignment="1">
      <alignment horizontal="center" vertical="center" wrapText="1"/>
    </xf>
    <xf numFmtId="43" fontId="29" fillId="2" borderId="21" xfId="1" applyFont="1" applyFill="1" applyBorder="1" applyAlignment="1">
      <alignment horizontal="center" vertical="center" wrapText="1"/>
    </xf>
    <xf numFmtId="43" fontId="29" fillId="2" borderId="36" xfId="1" applyFont="1" applyFill="1" applyBorder="1" applyAlignment="1">
      <alignment horizontal="center" vertical="center" wrapText="1"/>
    </xf>
    <xf numFmtId="0" fontId="29" fillId="0" borderId="0" xfId="0" applyFont="1" applyBorder="1"/>
    <xf numFmtId="0" fontId="15" fillId="0" borderId="37" xfId="0" applyFont="1" applyFill="1" applyBorder="1" applyAlignment="1">
      <alignment horizontal="center" vertical="center" wrapText="1" readingOrder="1"/>
    </xf>
    <xf numFmtId="43" fontId="15" fillId="0" borderId="1" xfId="1" applyFont="1" applyFill="1" applyBorder="1" applyAlignment="1">
      <alignment horizontal="left" vertical="top" wrapText="1" readingOrder="1"/>
    </xf>
    <xf numFmtId="43" fontId="15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Fill="1" applyBorder="1" applyAlignment="1">
      <alignment horizontal="right" vertical="center" readingOrder="1"/>
    </xf>
    <xf numFmtId="43" fontId="29" fillId="0" borderId="2" xfId="1" applyFont="1" applyFill="1" applyBorder="1" applyAlignment="1">
      <alignment horizontal="right" vertical="center"/>
    </xf>
    <xf numFmtId="43" fontId="29" fillId="0" borderId="2" xfId="1" applyFont="1" applyFill="1" applyBorder="1" applyAlignment="1">
      <alignment horizontal="center" vertical="center"/>
    </xf>
    <xf numFmtId="43" fontId="42" fillId="0" borderId="2" xfId="1" applyFont="1" applyFill="1" applyBorder="1" applyAlignment="1">
      <alignment horizontal="center" vertical="center" wrapText="1"/>
    </xf>
    <xf numFmtId="43" fontId="29" fillId="0" borderId="38" xfId="1" applyFont="1" applyFill="1" applyBorder="1" applyAlignment="1">
      <alignment vertical="center" wrapText="1"/>
    </xf>
    <xf numFmtId="43" fontId="15" fillId="0" borderId="2" xfId="1" applyFont="1" applyFill="1" applyBorder="1" applyAlignment="1">
      <alignment horizontal="left" vertical="center" wrapText="1" readingOrder="1"/>
    </xf>
    <xf numFmtId="43" fontId="15" fillId="0" borderId="2" xfId="1" applyFont="1" applyFill="1" applyBorder="1" applyAlignment="1">
      <alignment horizontal="right" vertical="center" readingOrder="1"/>
    </xf>
    <xf numFmtId="43" fontId="29" fillId="0" borderId="2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>
      <alignment horizontal="left" vertical="top" wrapText="1" readingOrder="1"/>
    </xf>
    <xf numFmtId="0" fontId="42" fillId="2" borderId="39" xfId="0" applyFont="1" applyFill="1" applyBorder="1"/>
    <xf numFmtId="43" fontId="42" fillId="2" borderId="40" xfId="1" applyFont="1" applyFill="1" applyBorder="1" applyAlignment="1">
      <alignment vertical="center" wrapText="1"/>
    </xf>
    <xf numFmtId="43" fontId="42" fillId="2" borderId="40" xfId="1" applyFont="1" applyFill="1" applyBorder="1" applyAlignment="1">
      <alignment vertical="center"/>
    </xf>
    <xf numFmtId="43" fontId="42" fillId="2" borderId="40" xfId="1" applyFont="1" applyFill="1" applyBorder="1" applyAlignment="1">
      <alignment horizontal="right" vertical="center"/>
    </xf>
    <xf numFmtId="43" fontId="42" fillId="2" borderId="40" xfId="1" applyFont="1" applyFill="1" applyBorder="1" applyAlignment="1">
      <alignment horizontal="center" vertical="center"/>
    </xf>
    <xf numFmtId="43" fontId="42" fillId="2" borderId="40" xfId="1" applyFont="1" applyFill="1" applyBorder="1" applyAlignment="1">
      <alignment horizontal="center" vertical="center" wrapText="1"/>
    </xf>
    <xf numFmtId="43" fontId="42" fillId="2" borderId="41" xfId="1" applyFont="1" applyFill="1" applyBorder="1" applyAlignment="1">
      <alignment vertical="center" wrapText="1"/>
    </xf>
    <xf numFmtId="0" fontId="42" fillId="0" borderId="0" xfId="0" applyFont="1" applyFill="1" applyBorder="1"/>
    <xf numFmtId="0" fontId="29" fillId="2" borderId="42" xfId="0" applyFont="1" applyFill="1" applyBorder="1"/>
    <xf numFmtId="43" fontId="42" fillId="2" borderId="21" xfId="1" applyFont="1" applyFill="1" applyBorder="1" applyAlignment="1">
      <alignment horizontal="left" vertical="center" wrapText="1"/>
    </xf>
    <xf numFmtId="43" fontId="29" fillId="2" borderId="23" xfId="1" applyFont="1" applyFill="1" applyBorder="1" applyAlignment="1">
      <alignment vertical="center" wrapText="1"/>
    </xf>
    <xf numFmtId="43" fontId="29" fillId="2" borderId="23" xfId="1" applyFont="1" applyFill="1" applyBorder="1" applyAlignment="1">
      <alignment vertical="center"/>
    </xf>
    <xf numFmtId="43" fontId="29" fillId="2" borderId="43" xfId="1" applyFont="1" applyFill="1" applyBorder="1" applyAlignment="1">
      <alignment vertical="center"/>
    </xf>
    <xf numFmtId="43" fontId="29" fillId="2" borderId="23" xfId="1" applyFont="1" applyFill="1" applyBorder="1" applyAlignment="1">
      <alignment horizontal="right" vertical="center"/>
    </xf>
    <xf numFmtId="43" fontId="29" fillId="2" borderId="1" xfId="1" applyFont="1" applyFill="1" applyBorder="1" applyAlignment="1">
      <alignment horizontal="right" vertical="center"/>
    </xf>
    <xf numFmtId="43" fontId="29" fillId="2" borderId="1" xfId="1" applyFont="1" applyFill="1" applyBorder="1" applyAlignment="1">
      <alignment horizontal="center" vertical="center"/>
    </xf>
    <xf numFmtId="43" fontId="29" fillId="2" borderId="0" xfId="1" applyFont="1" applyFill="1" applyBorder="1" applyAlignment="1">
      <alignment horizontal="center" vertical="center"/>
    </xf>
    <xf numFmtId="43" fontId="29" fillId="2" borderId="23" xfId="1" applyFont="1" applyFill="1" applyBorder="1" applyAlignment="1">
      <alignment horizontal="center" vertical="center" wrapText="1"/>
    </xf>
    <xf numFmtId="43" fontId="29" fillId="2" borderId="44" xfId="1" applyFont="1" applyFill="1" applyBorder="1" applyAlignment="1">
      <alignment horizontal="right" vertical="center" wrapText="1"/>
    </xf>
    <xf numFmtId="43" fontId="29" fillId="0" borderId="38" xfId="1" applyFont="1" applyFill="1" applyBorder="1" applyAlignment="1">
      <alignment horizontal="left" vertical="center" wrapText="1"/>
    </xf>
    <xf numFmtId="43" fontId="42" fillId="2" borderId="41" xfId="1" applyFont="1" applyFill="1" applyBorder="1" applyAlignment="1">
      <alignment horizontal="left" vertical="center" wrapText="1"/>
    </xf>
    <xf numFmtId="0" fontId="42" fillId="2" borderId="0" xfId="0" applyFont="1" applyFill="1" applyBorder="1"/>
    <xf numFmtId="43" fontId="29" fillId="2" borderId="23" xfId="1" applyFont="1" applyFill="1" applyBorder="1" applyAlignment="1">
      <alignment horizontal="left" vertical="center"/>
    </xf>
    <xf numFmtId="43" fontId="29" fillId="2" borderId="43" xfId="1" applyFont="1" applyFill="1" applyBorder="1" applyAlignment="1">
      <alignment horizontal="left" vertical="center"/>
    </xf>
    <xf numFmtId="0" fontId="29" fillId="2" borderId="0" xfId="0" applyFont="1" applyFill="1" applyBorder="1"/>
    <xf numFmtId="43" fontId="29" fillId="0" borderId="2" xfId="1" applyFont="1" applyFill="1" applyBorder="1" applyAlignment="1">
      <alignment vertical="center" wrapText="1"/>
    </xf>
    <xf numFmtId="43" fontId="29" fillId="0" borderId="2" xfId="1" applyFont="1" applyFill="1" applyBorder="1" applyAlignment="1">
      <alignment horizontal="left" vertical="center" wrapText="1"/>
    </xf>
    <xf numFmtId="43" fontId="47" fillId="0" borderId="2" xfId="1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right" vertical="center" readingOrder="1"/>
    </xf>
    <xf numFmtId="43" fontId="29" fillId="0" borderId="3" xfId="1" applyFont="1" applyFill="1" applyBorder="1" applyAlignment="1">
      <alignment horizontal="center" vertical="center" wrapText="1"/>
    </xf>
    <xf numFmtId="43" fontId="29" fillId="0" borderId="2" xfId="1" applyFont="1" applyFill="1" applyBorder="1" applyAlignment="1">
      <alignment vertical="center"/>
    </xf>
    <xf numFmtId="43" fontId="29" fillId="0" borderId="2" xfId="1" applyFont="1" applyFill="1" applyBorder="1" applyAlignment="1">
      <alignment horizontal="left" vertical="center"/>
    </xf>
    <xf numFmtId="43" fontId="15" fillId="0" borderId="2" xfId="1" applyFont="1" applyFill="1" applyBorder="1" applyAlignment="1">
      <alignment horizontal="center" vertical="center" readingOrder="1"/>
    </xf>
    <xf numFmtId="43" fontId="15" fillId="2" borderId="2" xfId="1" applyFont="1" applyFill="1" applyBorder="1" applyAlignment="1">
      <alignment horizontal="center" vertical="center" readingOrder="1"/>
    </xf>
    <xf numFmtId="43" fontId="29" fillId="0" borderId="38" xfId="1" applyFont="1" applyFill="1" applyBorder="1" applyAlignment="1">
      <alignment horizontal="center" vertical="center" wrapText="1"/>
    </xf>
    <xf numFmtId="0" fontId="42" fillId="2" borderId="42" xfId="0" applyFont="1" applyFill="1" applyBorder="1"/>
    <xf numFmtId="43" fontId="42" fillId="2" borderId="23" xfId="1" applyFont="1" applyFill="1" applyBorder="1" applyAlignment="1">
      <alignment vertical="center"/>
    </xf>
    <xf numFmtId="43" fontId="42" fillId="2" borderId="43" xfId="1" applyFont="1" applyFill="1" applyBorder="1" applyAlignment="1">
      <alignment vertical="center"/>
    </xf>
    <xf numFmtId="43" fontId="42" fillId="2" borderId="23" xfId="1" applyFont="1" applyFill="1" applyBorder="1" applyAlignment="1"/>
    <xf numFmtId="43" fontId="42" fillId="2" borderId="0" xfId="1" applyFont="1" applyFill="1" applyBorder="1" applyAlignment="1">
      <alignment horizontal="center" vertical="center"/>
    </xf>
    <xf numFmtId="43" fontId="42" fillId="2" borderId="23" xfId="1" applyFont="1" applyFill="1" applyBorder="1" applyAlignment="1">
      <alignment horizontal="center"/>
    </xf>
    <xf numFmtId="43" fontId="42" fillId="2" borderId="44" xfId="1" applyFont="1" applyFill="1" applyBorder="1"/>
    <xf numFmtId="43" fontId="29" fillId="0" borderId="2" xfId="1" applyFont="1" applyFill="1" applyBorder="1" applyAlignment="1">
      <alignment vertical="top" wrapText="1"/>
    </xf>
    <xf numFmtId="43" fontId="29" fillId="0" borderId="2" xfId="1" applyFont="1" applyFill="1" applyBorder="1" applyAlignment="1"/>
    <xf numFmtId="0" fontId="29" fillId="0" borderId="37" xfId="0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left" vertical="center" wrapText="1" readingOrder="1"/>
    </xf>
    <xf numFmtId="43" fontId="29" fillId="0" borderId="2" xfId="1" applyFont="1" applyFill="1" applyBorder="1" applyAlignment="1">
      <alignment vertical="top"/>
    </xf>
    <xf numFmtId="43" fontId="29" fillId="0" borderId="2" xfId="1" applyFont="1" applyFill="1" applyBorder="1" applyAlignment="1">
      <alignment horizontal="center"/>
    </xf>
    <xf numFmtId="43" fontId="15" fillId="0" borderId="3" xfId="1" applyFont="1" applyFill="1" applyBorder="1" applyAlignment="1">
      <alignment horizontal="left" vertical="center" wrapText="1" readingOrder="1"/>
    </xf>
    <xf numFmtId="43" fontId="29" fillId="0" borderId="3" xfId="1" applyFont="1" applyFill="1" applyBorder="1" applyAlignment="1">
      <alignment vertical="top"/>
    </xf>
    <xf numFmtId="43" fontId="15" fillId="0" borderId="3" xfId="1" applyFont="1" applyFill="1" applyBorder="1" applyAlignment="1">
      <alignment horizontal="right" vertical="center" readingOrder="1"/>
    </xf>
    <xf numFmtId="0" fontId="48" fillId="2" borderId="37" xfId="0" applyFont="1" applyFill="1" applyBorder="1"/>
    <xf numFmtId="43" fontId="48" fillId="2" borderId="2" xfId="1" applyFont="1" applyFill="1" applyBorder="1" applyAlignment="1">
      <alignment horizontal="center" vertical="center"/>
    </xf>
    <xf numFmtId="43" fontId="48" fillId="2" borderId="2" xfId="1" applyFont="1" applyFill="1" applyBorder="1"/>
    <xf numFmtId="43" fontId="48" fillId="2" borderId="2" xfId="1" applyFont="1" applyFill="1" applyBorder="1" applyAlignment="1">
      <alignment vertical="center"/>
    </xf>
    <xf numFmtId="43" fontId="42" fillId="2" borderId="2" xfId="1" applyFont="1" applyFill="1" applyBorder="1" applyAlignment="1">
      <alignment horizontal="right" vertical="center"/>
    </xf>
    <xf numFmtId="43" fontId="42" fillId="2" borderId="2" xfId="1" applyFont="1" applyFill="1" applyBorder="1" applyAlignment="1">
      <alignment horizontal="center" vertical="center"/>
    </xf>
    <xf numFmtId="43" fontId="42" fillId="2" borderId="3" xfId="1" applyFont="1" applyFill="1" applyBorder="1" applyAlignment="1">
      <alignment horizontal="center" vertical="center"/>
    </xf>
    <xf numFmtId="43" fontId="42" fillId="2" borderId="2" xfId="1" applyFont="1" applyFill="1" applyBorder="1" applyAlignment="1">
      <alignment horizontal="center"/>
    </xf>
    <xf numFmtId="43" fontId="42" fillId="2" borderId="38" xfId="1" applyFont="1" applyFill="1" applyBorder="1"/>
    <xf numFmtId="0" fontId="29" fillId="11" borderId="39" xfId="0" applyFont="1" applyFill="1" applyBorder="1"/>
    <xf numFmtId="43" fontId="42" fillId="11" borderId="40" xfId="1" applyFont="1" applyFill="1" applyBorder="1" applyAlignment="1">
      <alignment vertical="center" wrapText="1"/>
    </xf>
    <xf numFmtId="43" fontId="15" fillId="11" borderId="40" xfId="1" applyFont="1" applyFill="1" applyBorder="1" applyAlignment="1">
      <alignment vertical="center"/>
    </xf>
    <xf numFmtId="43" fontId="29" fillId="11" borderId="40" xfId="1" applyFont="1" applyFill="1" applyBorder="1" applyAlignment="1">
      <alignment horizontal="right" vertical="center"/>
    </xf>
    <xf numFmtId="43" fontId="29" fillId="11" borderId="40" xfId="1" applyFont="1" applyFill="1" applyBorder="1" applyAlignment="1">
      <alignment horizontal="center" vertical="center" wrapText="1"/>
    </xf>
    <xf numFmtId="43" fontId="29" fillId="11" borderId="41" xfId="1" applyFont="1" applyFill="1" applyBorder="1" applyAlignment="1">
      <alignment vertical="center" wrapText="1"/>
    </xf>
    <xf numFmtId="43" fontId="42" fillId="2" borderId="35" xfId="1" applyFont="1" applyFill="1" applyBorder="1" applyAlignment="1">
      <alignment horizontal="left" vertical="center" wrapText="1"/>
    </xf>
    <xf numFmtId="43" fontId="29" fillId="2" borderId="35" xfId="1" applyFont="1" applyFill="1" applyBorder="1" applyAlignment="1">
      <alignment horizontal="center" vertical="center"/>
    </xf>
    <xf numFmtId="43" fontId="29" fillId="2" borderId="2" xfId="1" applyFont="1" applyFill="1" applyBorder="1" applyAlignment="1">
      <alignment horizontal="right" vertical="center"/>
    </xf>
    <xf numFmtId="43" fontId="29" fillId="2" borderId="2" xfId="1" applyFont="1" applyFill="1" applyBorder="1" applyAlignment="1">
      <alignment horizontal="center" vertical="center"/>
    </xf>
    <xf numFmtId="43" fontId="29" fillId="2" borderId="21" xfId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2" borderId="34" xfId="0" applyFont="1" applyFill="1" applyBorder="1"/>
    <xf numFmtId="43" fontId="42" fillId="2" borderId="35" xfId="1" applyFont="1" applyFill="1" applyBorder="1" applyAlignment="1">
      <alignment vertical="center" wrapText="1"/>
    </xf>
    <xf numFmtId="43" fontId="15" fillId="2" borderId="35" xfId="1" applyFont="1" applyFill="1" applyBorder="1" applyAlignment="1">
      <alignment vertical="center"/>
    </xf>
    <xf numFmtId="43" fontId="29" fillId="2" borderId="35" xfId="1" applyFont="1" applyFill="1" applyBorder="1" applyAlignment="1">
      <alignment horizontal="right" vertical="center"/>
    </xf>
    <xf numFmtId="43" fontId="29" fillId="2" borderId="36" xfId="1" applyFont="1" applyFill="1" applyBorder="1" applyAlignment="1">
      <alignment vertical="center" wrapText="1"/>
    </xf>
    <xf numFmtId="43" fontId="29" fillId="0" borderId="2" xfId="1" applyFont="1" applyFill="1" applyBorder="1" applyAlignment="1">
      <alignment wrapText="1"/>
    </xf>
    <xf numFmtId="43" fontId="29" fillId="0" borderId="38" xfId="1" applyFont="1" applyFill="1" applyBorder="1" applyAlignment="1">
      <alignment wrapText="1"/>
    </xf>
    <xf numFmtId="43" fontId="29" fillId="2" borderId="26" xfId="1" applyFont="1" applyFill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 readingOrder="1"/>
    </xf>
    <xf numFmtId="43" fontId="29" fillId="0" borderId="1" xfId="1" applyFont="1" applyFill="1" applyBorder="1" applyAlignment="1">
      <alignment wrapText="1"/>
    </xf>
    <xf numFmtId="15" fontId="29" fillId="0" borderId="0" xfId="0" applyNumberFormat="1" applyFont="1" applyFill="1" applyBorder="1"/>
    <xf numFmtId="43" fontId="29" fillId="0" borderId="5" xfId="1" applyFont="1" applyFill="1" applyBorder="1" applyAlignment="1">
      <alignment horizontal="center" vertical="center" wrapText="1"/>
    </xf>
    <xf numFmtId="43" fontId="29" fillId="0" borderId="1" xfId="1" applyFont="1" applyFill="1" applyBorder="1" applyAlignment="1">
      <alignment horizontal="center" vertical="center" wrapText="1"/>
    </xf>
    <xf numFmtId="43" fontId="29" fillId="0" borderId="3" xfId="1" applyFont="1" applyFill="1" applyBorder="1" applyAlignment="1">
      <alignment vertical="center" wrapText="1"/>
    </xf>
    <xf numFmtId="43" fontId="29" fillId="0" borderId="38" xfId="1" applyFont="1" applyFill="1" applyBorder="1" applyAlignment="1">
      <alignment vertical="top" wrapText="1"/>
    </xf>
    <xf numFmtId="0" fontId="15" fillId="2" borderId="39" xfId="0" applyFont="1" applyFill="1" applyBorder="1" applyAlignment="1">
      <alignment horizontal="center" vertical="center" wrapText="1" readingOrder="1"/>
    </xf>
    <xf numFmtId="43" fontId="27" fillId="2" borderId="40" xfId="1" applyFont="1" applyFill="1" applyBorder="1" applyAlignment="1">
      <alignment horizontal="center" vertical="center" wrapText="1" readingOrder="1"/>
    </xf>
    <xf numFmtId="43" fontId="15" fillId="2" borderId="40" xfId="1" applyFont="1" applyFill="1" applyBorder="1" applyAlignment="1">
      <alignment horizontal="left" vertical="top" wrapText="1" readingOrder="1"/>
    </xf>
    <xf numFmtId="43" fontId="27" fillId="2" borderId="40" xfId="1" applyFont="1" applyFill="1" applyBorder="1" applyAlignment="1">
      <alignment horizontal="right" vertical="center" readingOrder="1"/>
    </xf>
    <xf numFmtId="43" fontId="29" fillId="2" borderId="40" xfId="1" applyFont="1" applyFill="1" applyBorder="1" applyAlignment="1">
      <alignment horizontal="center" vertical="center"/>
    </xf>
    <xf numFmtId="43" fontId="29" fillId="2" borderId="32" xfId="1" applyFont="1" applyFill="1" applyBorder="1"/>
    <xf numFmtId="0" fontId="15" fillId="0" borderId="0" xfId="0" applyFont="1" applyFill="1" applyBorder="1" applyAlignment="1">
      <alignment horizontal="center" vertical="center" wrapText="1" readingOrder="1"/>
    </xf>
    <xf numFmtId="43" fontId="27" fillId="0" borderId="0" xfId="1" applyFont="1" applyFill="1" applyBorder="1" applyAlignment="1">
      <alignment horizontal="center" vertical="center" wrapText="1" readingOrder="1"/>
    </xf>
    <xf numFmtId="43" fontId="15" fillId="0" borderId="0" xfId="1" applyFont="1" applyFill="1" applyBorder="1" applyAlignment="1">
      <alignment horizontal="left" vertical="top" wrapText="1" readingOrder="1"/>
    </xf>
    <xf numFmtId="43" fontId="27" fillId="0" borderId="0" xfId="1" applyFont="1" applyFill="1" applyBorder="1" applyAlignment="1">
      <alignment horizontal="right" vertical="center" readingOrder="1"/>
    </xf>
    <xf numFmtId="43" fontId="29" fillId="0" borderId="0" xfId="1" applyFont="1" applyFill="1" applyBorder="1" applyAlignment="1"/>
    <xf numFmtId="43" fontId="29" fillId="0" borderId="0" xfId="1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 vertical="center"/>
    </xf>
    <xf numFmtId="43" fontId="29" fillId="0" borderId="0" xfId="1" applyFont="1" applyFill="1" applyBorder="1"/>
    <xf numFmtId="43" fontId="29" fillId="0" borderId="0" xfId="1" applyFont="1" applyBorder="1" applyAlignment="1">
      <alignment vertical="center"/>
    </xf>
    <xf numFmtId="43" fontId="29" fillId="0" borderId="0" xfId="1" applyFont="1" applyBorder="1" applyAlignment="1"/>
    <xf numFmtId="43" fontId="42" fillId="0" borderId="0" xfId="1" applyFont="1" applyBorder="1" applyAlignment="1">
      <alignment horizontal="center"/>
    </xf>
    <xf numFmtId="43" fontId="49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53" fillId="0" borderId="0" xfId="0" applyFont="1" applyBorder="1"/>
    <xf numFmtId="0" fontId="42" fillId="2" borderId="40" xfId="0" applyFont="1" applyFill="1" applyBorder="1" applyAlignment="1">
      <alignment horizontal="center" vertical="center" wrapText="1"/>
    </xf>
    <xf numFmtId="0" fontId="39" fillId="11" borderId="5" xfId="0" applyFont="1" applyFill="1" applyBorder="1"/>
    <xf numFmtId="0" fontId="44" fillId="11" borderId="5" xfId="0" applyFont="1" applyFill="1" applyBorder="1" applyAlignment="1">
      <alignment vertical="center" wrapText="1"/>
    </xf>
    <xf numFmtId="0" fontId="45" fillId="11" borderId="5" xfId="0" applyFont="1" applyFill="1" applyBorder="1" applyAlignment="1">
      <alignment vertical="center" wrapText="1"/>
    </xf>
    <xf numFmtId="0" fontId="44" fillId="11" borderId="5" xfId="0" applyFont="1" applyFill="1" applyBorder="1" applyAlignment="1">
      <alignment horizontal="right" vertical="center" wrapText="1"/>
    </xf>
    <xf numFmtId="0" fontId="42" fillId="11" borderId="5" xfId="0" applyFont="1" applyFill="1" applyBorder="1" applyAlignment="1">
      <alignment horizontal="right" vertical="center" wrapText="1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5" xfId="0" applyNumberFormat="1" applyFont="1" applyFill="1" applyBorder="1" applyAlignment="1">
      <alignment horizontal="center" vertical="center" wrapText="1"/>
    </xf>
    <xf numFmtId="0" fontId="55" fillId="11" borderId="5" xfId="0" applyFont="1" applyFill="1" applyBorder="1" applyAlignment="1">
      <alignment vertical="center" wrapText="1"/>
    </xf>
    <xf numFmtId="0" fontId="42" fillId="11" borderId="5" xfId="0" applyFont="1" applyFill="1" applyBorder="1" applyAlignment="1">
      <alignment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top" wrapText="1" readingOrder="1"/>
    </xf>
    <xf numFmtId="0" fontId="15" fillId="2" borderId="1" xfId="0" applyFont="1" applyFill="1" applyBorder="1" applyAlignment="1">
      <alignment horizontal="left" vertical="center" wrapText="1" readingOrder="1"/>
    </xf>
    <xf numFmtId="43" fontId="15" fillId="2" borderId="1" xfId="1" applyFont="1" applyFill="1" applyBorder="1" applyAlignment="1">
      <alignment horizontal="right" vertical="center" readingOrder="1"/>
    </xf>
    <xf numFmtId="0" fontId="39" fillId="2" borderId="2" xfId="0" applyFont="1" applyFill="1" applyBorder="1" applyAlignment="1">
      <alignment horizontal="right" vertical="center" wrapText="1"/>
    </xf>
    <xf numFmtId="43" fontId="29" fillId="2" borderId="2" xfId="0" applyNumberFormat="1" applyFont="1" applyFill="1" applyBorder="1" applyAlignment="1">
      <alignment horizontal="right" vertical="center" wrapText="1"/>
    </xf>
    <xf numFmtId="15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15" fontId="29" fillId="2" borderId="2" xfId="0" applyNumberFormat="1" applyFont="1" applyFill="1" applyBorder="1" applyAlignment="1">
      <alignment horizontal="center" vertical="center"/>
    </xf>
    <xf numFmtId="15" fontId="42" fillId="2" borderId="2" xfId="0" applyNumberFormat="1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 readingOrder="1"/>
    </xf>
    <xf numFmtId="0" fontId="39" fillId="2" borderId="2" xfId="0" applyFont="1" applyFill="1" applyBorder="1" applyAlignment="1">
      <alignment vertical="center" wrapText="1"/>
    </xf>
    <xf numFmtId="0" fontId="29" fillId="2" borderId="38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 readingOrder="1"/>
    </xf>
    <xf numFmtId="0" fontId="39" fillId="0" borderId="2" xfId="0" applyFont="1" applyBorder="1" applyAlignment="1">
      <alignment horizontal="right" vertical="center" wrapText="1"/>
    </xf>
    <xf numFmtId="43" fontId="29" fillId="0" borderId="2" xfId="0" applyNumberFormat="1" applyFont="1" applyBorder="1" applyAlignment="1">
      <alignment horizontal="right" vertical="center" wrapText="1"/>
    </xf>
    <xf numFmtId="15" fontId="29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 readingOrder="1"/>
    </xf>
    <xf numFmtId="0" fontId="39" fillId="0" borderId="2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 readingOrder="1"/>
    </xf>
    <xf numFmtId="0" fontId="15" fillId="2" borderId="2" xfId="0" applyFont="1" applyFill="1" applyBorder="1" applyAlignment="1">
      <alignment horizontal="left" vertical="center" wrapText="1" readingOrder="1"/>
    </xf>
    <xf numFmtId="0" fontId="39" fillId="0" borderId="39" xfId="0" applyFont="1" applyBorder="1"/>
    <xf numFmtId="0" fontId="29" fillId="0" borderId="40" xfId="0" applyFont="1" applyBorder="1" applyAlignment="1">
      <alignment vertical="center" wrapText="1"/>
    </xf>
    <xf numFmtId="0" fontId="39" fillId="0" borderId="40" xfId="0" applyFont="1" applyBorder="1" applyAlignment="1">
      <alignment vertical="center" wrapText="1"/>
    </xf>
    <xf numFmtId="43" fontId="29" fillId="0" borderId="40" xfId="1" applyFont="1" applyBorder="1" applyAlignment="1">
      <alignment vertical="center"/>
    </xf>
    <xf numFmtId="0" fontId="39" fillId="0" borderId="40" xfId="0" applyFont="1" applyBorder="1" applyAlignment="1">
      <alignment horizontal="right" vertical="center" wrapText="1"/>
    </xf>
    <xf numFmtId="0" fontId="29" fillId="0" borderId="40" xfId="0" applyFont="1" applyBorder="1" applyAlignment="1">
      <alignment horizontal="right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0" xfId="0" applyNumberFormat="1" applyFont="1" applyBorder="1" applyAlignment="1">
      <alignment horizontal="center" vertical="center" wrapText="1"/>
    </xf>
    <xf numFmtId="0" fontId="53" fillId="0" borderId="40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39" fillId="0" borderId="42" xfId="0" applyFont="1" applyFill="1" applyBorder="1"/>
    <xf numFmtId="0" fontId="44" fillId="0" borderId="21" xfId="0" applyFont="1" applyFill="1" applyBorder="1" applyAlignment="1">
      <alignment horizontal="left" vertical="center" wrapText="1"/>
    </xf>
    <xf numFmtId="0" fontId="39" fillId="0" borderId="23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horizontal="right" vertical="center" wrapText="1"/>
    </xf>
    <xf numFmtId="0" fontId="29" fillId="0" borderId="23" xfId="0" applyFont="1" applyFill="1" applyBorder="1" applyAlignment="1">
      <alignment horizontal="right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right" vertical="center" wrapText="1"/>
    </xf>
    <xf numFmtId="0" fontId="29" fillId="0" borderId="44" xfId="0" applyFont="1" applyFill="1" applyBorder="1" applyAlignment="1">
      <alignment horizontal="right" vertical="center" wrapText="1"/>
    </xf>
    <xf numFmtId="0" fontId="39" fillId="0" borderId="0" xfId="0" applyFont="1" applyFill="1" applyBorder="1"/>
    <xf numFmtId="0" fontId="16" fillId="0" borderId="37" xfId="0" applyFont="1" applyFill="1" applyBorder="1" applyAlignment="1">
      <alignment horizontal="center" vertical="center" wrapText="1" readingOrder="1"/>
    </xf>
    <xf numFmtId="0" fontId="16" fillId="3" borderId="37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left" vertical="center" wrapText="1" readingOrder="1"/>
    </xf>
    <xf numFmtId="43" fontId="15" fillId="3" borderId="2" xfId="1" applyFont="1" applyFill="1" applyBorder="1" applyAlignment="1">
      <alignment horizontal="right" vertical="center" readingOrder="1"/>
    </xf>
    <xf numFmtId="0" fontId="39" fillId="3" borderId="2" xfId="0" applyFont="1" applyFill="1" applyBorder="1" applyAlignment="1">
      <alignment horizontal="right" vertical="center" wrapText="1"/>
    </xf>
    <xf numFmtId="43" fontId="29" fillId="3" borderId="2" xfId="0" applyNumberFormat="1" applyFont="1" applyFill="1" applyBorder="1" applyAlignment="1">
      <alignment horizontal="right" vertical="center" wrapText="1"/>
    </xf>
    <xf numFmtId="15" fontId="29" fillId="3" borderId="2" xfId="0" applyNumberFormat="1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right" vertical="center" wrapText="1"/>
    </xf>
    <xf numFmtId="0" fontId="57" fillId="3" borderId="2" xfId="0" applyFont="1" applyFill="1" applyBorder="1" applyAlignment="1">
      <alignment horizontal="center" vertical="center" wrapText="1" readingOrder="1"/>
    </xf>
    <xf numFmtId="0" fontId="29" fillId="3" borderId="38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right" vertical="center" wrapText="1"/>
    </xf>
    <xf numFmtId="43" fontId="29" fillId="0" borderId="2" xfId="0" applyNumberFormat="1" applyFont="1" applyFill="1" applyBorder="1" applyAlignment="1">
      <alignment horizontal="right" vertical="center" wrapText="1"/>
    </xf>
    <xf numFmtId="15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 wrapText="1"/>
    </xf>
    <xf numFmtId="0" fontId="39" fillId="0" borderId="23" xfId="0" applyFont="1" applyFill="1" applyBorder="1" applyAlignment="1">
      <alignment horizontal="left" vertical="center" wrapText="1"/>
    </xf>
    <xf numFmtId="43" fontId="15" fillId="0" borderId="2" xfId="1" applyFont="1" applyFill="1" applyBorder="1" applyAlignment="1">
      <alignment horizontal="right" vertical="top" wrapText="1" readingOrder="1"/>
    </xf>
    <xf numFmtId="0" fontId="15" fillId="3" borderId="37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left" vertical="top" wrapText="1" readingOrder="1"/>
    </xf>
    <xf numFmtId="0" fontId="29" fillId="3" borderId="2" xfId="0" applyFont="1" applyFill="1" applyBorder="1" applyAlignment="1">
      <alignment vertical="center" wrapText="1"/>
    </xf>
    <xf numFmtId="43" fontId="15" fillId="3" borderId="2" xfId="1" applyFont="1" applyFill="1" applyBorder="1" applyAlignment="1">
      <alignment horizontal="right" vertical="center" wrapText="1" readingOrder="1"/>
    </xf>
    <xf numFmtId="0" fontId="29" fillId="3" borderId="3" xfId="0" applyNumberFormat="1" applyFont="1" applyFill="1" applyBorder="1" applyAlignment="1">
      <alignment horizontal="center" vertical="center" wrapText="1"/>
    </xf>
    <xf numFmtId="0" fontId="29" fillId="3" borderId="5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/>
    </xf>
    <xf numFmtId="43" fontId="15" fillId="0" borderId="2" xfId="1" applyFont="1" applyFill="1" applyBorder="1" applyAlignment="1">
      <alignment horizontal="right" vertical="center" wrapText="1" readingOrder="1"/>
    </xf>
    <xf numFmtId="0" fontId="29" fillId="3" borderId="2" xfId="0" applyFont="1" applyFill="1" applyBorder="1" applyAlignment="1">
      <alignment horizontal="left" vertical="center"/>
    </xf>
    <xf numFmtId="43" fontId="15" fillId="3" borderId="2" xfId="1" applyFont="1" applyFill="1" applyBorder="1" applyAlignment="1">
      <alignment horizontal="center" vertical="center" wrapText="1" readingOrder="1"/>
    </xf>
    <xf numFmtId="0" fontId="39" fillId="3" borderId="2" xfId="0" applyFont="1" applyFill="1" applyBorder="1" applyAlignment="1">
      <alignment horizontal="center" vertical="center" wrapText="1"/>
    </xf>
    <xf numFmtId="43" fontId="29" fillId="3" borderId="2" xfId="0" applyNumberFormat="1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 wrapText="1"/>
    </xf>
    <xf numFmtId="43" fontId="29" fillId="0" borderId="40" xfId="0" applyNumberFormat="1" applyFont="1" applyBorder="1" applyAlignment="1">
      <alignment horizontal="right" vertical="center" wrapText="1"/>
    </xf>
    <xf numFmtId="0" fontId="39" fillId="0" borderId="23" xfId="0" applyFont="1" applyFill="1" applyBorder="1" applyAlignment="1">
      <alignment vertical="center"/>
    </xf>
    <xf numFmtId="0" fontId="39" fillId="0" borderId="23" xfId="0" applyFont="1" applyFill="1" applyBorder="1"/>
    <xf numFmtId="0" fontId="29" fillId="0" borderId="23" xfId="0" applyFont="1" applyFill="1" applyBorder="1"/>
    <xf numFmtId="0" fontId="29" fillId="0" borderId="2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53" fillId="0" borderId="23" xfId="0" applyFont="1" applyFill="1" applyBorder="1"/>
    <xf numFmtId="0" fontId="29" fillId="0" borderId="44" xfId="0" applyFont="1" applyFill="1" applyBorder="1"/>
    <xf numFmtId="0" fontId="16" fillId="2" borderId="37" xfId="0" applyFont="1" applyFill="1" applyBorder="1" applyAlignment="1">
      <alignment horizontal="center" vertical="center" wrapText="1" readingOrder="1"/>
    </xf>
    <xf numFmtId="0" fontId="58" fillId="2" borderId="2" xfId="0" applyFont="1" applyFill="1" applyBorder="1" applyAlignment="1">
      <alignment horizontal="left" vertical="center" wrapText="1" readingOrder="1"/>
    </xf>
    <xf numFmtId="0" fontId="29" fillId="2" borderId="2" xfId="0" applyFont="1" applyFill="1" applyBorder="1" applyAlignment="1">
      <alignment vertical="top" wrapText="1"/>
    </xf>
    <xf numFmtId="43" fontId="15" fillId="2" borderId="2" xfId="1" applyFont="1" applyFill="1" applyBorder="1" applyAlignment="1">
      <alignment horizontal="right" vertical="center" wrapText="1" readingOrder="1"/>
    </xf>
    <xf numFmtId="0" fontId="29" fillId="2" borderId="2" xfId="0" applyFont="1" applyFill="1" applyBorder="1"/>
    <xf numFmtId="0" fontId="39" fillId="2" borderId="2" xfId="0" applyFont="1" applyFill="1" applyBorder="1"/>
    <xf numFmtId="43" fontId="29" fillId="2" borderId="2" xfId="0" applyNumberFormat="1" applyFont="1" applyFill="1" applyBorder="1"/>
    <xf numFmtId="15" fontId="29" fillId="2" borderId="2" xfId="0" applyNumberFormat="1" applyFont="1" applyFill="1" applyBorder="1" applyAlignment="1">
      <alignment horizontal="center"/>
    </xf>
    <xf numFmtId="0" fontId="29" fillId="2" borderId="2" xfId="0" applyNumberFormat="1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53" fillId="2" borderId="2" xfId="0" applyFont="1" applyFill="1" applyBorder="1"/>
    <xf numFmtId="0" fontId="0" fillId="2" borderId="37" xfId="0" applyFill="1" applyBorder="1" applyAlignment="1">
      <alignment horizontal="center"/>
    </xf>
    <xf numFmtId="0" fontId="35" fillId="2" borderId="0" xfId="0" applyFont="1" applyFill="1" applyBorder="1" applyAlignment="1">
      <alignment horizontal="left" vertical="center" wrapText="1" readingOrder="1"/>
    </xf>
    <xf numFmtId="166" fontId="29" fillId="2" borderId="2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vertical="top"/>
    </xf>
    <xf numFmtId="0" fontId="0" fillId="0" borderId="37" xfId="0" applyBorder="1" applyAlignment="1">
      <alignment horizontal="center"/>
    </xf>
    <xf numFmtId="0" fontId="29" fillId="0" borderId="2" xfId="0" applyFont="1" applyBorder="1"/>
    <xf numFmtId="0" fontId="39" fillId="0" borderId="2" xfId="0" applyFont="1" applyBorder="1"/>
    <xf numFmtId="43" fontId="29" fillId="0" borderId="2" xfId="0" applyNumberFormat="1" applyFont="1" applyBorder="1"/>
    <xf numFmtId="15" fontId="29" fillId="0" borderId="2" xfId="0" applyNumberFormat="1" applyFont="1" applyBorder="1" applyAlignment="1">
      <alignment horizontal="center"/>
    </xf>
    <xf numFmtId="0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43" fontId="15" fillId="0" borderId="3" xfId="1" applyFont="1" applyFill="1" applyBorder="1" applyAlignment="1">
      <alignment horizontal="right" vertical="center" wrapText="1" readingOrder="1"/>
    </xf>
    <xf numFmtId="0" fontId="30" fillId="0" borderId="37" xfId="0" applyFont="1" applyBorder="1"/>
    <xf numFmtId="43" fontId="48" fillId="0" borderId="2" xfId="0" applyNumberFormat="1" applyFont="1" applyBorder="1" applyAlignment="1">
      <alignment vertical="center"/>
    </xf>
    <xf numFmtId="43" fontId="42" fillId="0" borderId="2" xfId="0" applyNumberFormat="1" applyFont="1" applyBorder="1"/>
    <xf numFmtId="0" fontId="53" fillId="0" borderId="2" xfId="0" applyFont="1" applyBorder="1"/>
    <xf numFmtId="0" fontId="29" fillId="0" borderId="38" xfId="0" applyFont="1" applyBorder="1"/>
    <xf numFmtId="0" fontId="39" fillId="11" borderId="39" xfId="0" applyFont="1" applyFill="1" applyBorder="1"/>
    <xf numFmtId="0" fontId="44" fillId="11" borderId="40" xfId="0" applyFont="1" applyFill="1" applyBorder="1" applyAlignment="1">
      <alignment vertical="center" wrapText="1"/>
    </xf>
    <xf numFmtId="43" fontId="59" fillId="11" borderId="40" xfId="1" applyFont="1" applyFill="1" applyBorder="1" applyAlignment="1">
      <alignment vertical="center" wrapText="1"/>
    </xf>
    <xf numFmtId="0" fontId="39" fillId="11" borderId="40" xfId="0" applyFont="1" applyFill="1" applyBorder="1" applyAlignment="1">
      <alignment horizontal="right" vertical="center" wrapText="1"/>
    </xf>
    <xf numFmtId="0" fontId="29" fillId="11" borderId="40" xfId="0" applyFont="1" applyFill="1" applyBorder="1" applyAlignment="1">
      <alignment horizontal="right" vertical="center" wrapText="1"/>
    </xf>
    <xf numFmtId="0" fontId="29" fillId="11" borderId="40" xfId="0" applyFont="1" applyFill="1" applyBorder="1" applyAlignment="1">
      <alignment horizontal="center" vertical="center" wrapText="1"/>
    </xf>
    <xf numFmtId="0" fontId="29" fillId="11" borderId="40" xfId="0" applyNumberFormat="1" applyFont="1" applyFill="1" applyBorder="1" applyAlignment="1">
      <alignment horizontal="center" vertical="center" wrapText="1"/>
    </xf>
    <xf numFmtId="0" fontId="53" fillId="11" borderId="40" xfId="0" applyFont="1" applyFill="1" applyBorder="1" applyAlignment="1">
      <alignment vertical="center" wrapText="1"/>
    </xf>
    <xf numFmtId="0" fontId="39" fillId="11" borderId="40" xfId="0" applyFont="1" applyFill="1" applyBorder="1" applyAlignment="1">
      <alignment vertical="center" wrapText="1"/>
    </xf>
    <xf numFmtId="0" fontId="29" fillId="11" borderId="41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right" vertical="center" wrapText="1"/>
    </xf>
    <xf numFmtId="0" fontId="53" fillId="3" borderId="2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 wrapText="1"/>
    </xf>
    <xf numFmtId="0" fontId="42" fillId="0" borderId="40" xfId="0" applyFont="1" applyBorder="1" applyAlignment="1">
      <alignment horizontal="center" vertical="center" wrapText="1"/>
    </xf>
    <xf numFmtId="0" fontId="39" fillId="0" borderId="34" xfId="0" applyFont="1" applyFill="1" applyBorder="1"/>
    <xf numFmtId="0" fontId="44" fillId="0" borderId="35" xfId="0" applyFont="1" applyFill="1" applyBorder="1" applyAlignment="1">
      <alignment vertical="center" wrapText="1"/>
    </xf>
    <xf numFmtId="0" fontId="59" fillId="0" borderId="35" xfId="0" applyFont="1" applyFill="1" applyBorder="1" applyAlignment="1">
      <alignment vertical="center" wrapText="1"/>
    </xf>
    <xf numFmtId="0" fontId="39" fillId="0" borderId="35" xfId="0" applyFont="1" applyFill="1" applyBorder="1" applyAlignment="1">
      <alignment horizontal="right" vertical="center" wrapText="1"/>
    </xf>
    <xf numFmtId="0" fontId="29" fillId="0" borderId="35" xfId="0" applyFont="1" applyFill="1" applyBorder="1" applyAlignment="1">
      <alignment horizontal="right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vertical="center" wrapText="1"/>
    </xf>
    <xf numFmtId="0" fontId="39" fillId="0" borderId="35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9" fillId="0" borderId="2" xfId="4" applyFont="1" applyFill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43" fontId="29" fillId="0" borderId="2" xfId="0" applyNumberFormat="1" applyFont="1" applyBorder="1" applyAlignment="1">
      <alignment vertical="center"/>
    </xf>
    <xf numFmtId="15" fontId="29" fillId="0" borderId="2" xfId="0" applyNumberFormat="1" applyFont="1" applyBorder="1" applyAlignment="1">
      <alignment horizontal="center" vertical="center"/>
    </xf>
    <xf numFmtId="0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43" fontId="29" fillId="0" borderId="4" xfId="1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 wrapText="1"/>
    </xf>
    <xf numFmtId="0" fontId="29" fillId="3" borderId="2" xfId="4" applyFont="1" applyFill="1" applyBorder="1" applyAlignment="1">
      <alignment vertical="center" wrapText="1"/>
    </xf>
    <xf numFmtId="0" fontId="39" fillId="3" borderId="2" xfId="0" applyFont="1" applyFill="1" applyBorder="1" applyAlignment="1">
      <alignment vertical="center"/>
    </xf>
    <xf numFmtId="43" fontId="29" fillId="3" borderId="4" xfId="1" applyFont="1" applyFill="1" applyBorder="1" applyAlignment="1">
      <alignment horizontal="center" vertical="center"/>
    </xf>
    <xf numFmtId="43" fontId="29" fillId="3" borderId="2" xfId="0" applyNumberFormat="1" applyFont="1" applyFill="1" applyBorder="1" applyAlignment="1">
      <alignment vertical="center"/>
    </xf>
    <xf numFmtId="15" fontId="29" fillId="3" borderId="2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/>
    <xf numFmtId="0" fontId="29" fillId="3" borderId="38" xfId="0" applyFont="1" applyFill="1" applyBorder="1" applyAlignment="1">
      <alignment wrapText="1"/>
    </xf>
    <xf numFmtId="0" fontId="29" fillId="0" borderId="26" xfId="0" applyFont="1" applyFill="1" applyBorder="1" applyAlignment="1">
      <alignment vertical="center" wrapText="1"/>
    </xf>
    <xf numFmtId="0" fontId="16" fillId="0" borderId="45" xfId="0" applyFont="1" applyFill="1" applyBorder="1" applyAlignment="1">
      <alignment horizontal="center" vertical="center" wrapText="1" readingOrder="1"/>
    </xf>
    <xf numFmtId="0" fontId="60" fillId="0" borderId="2" xfId="0" applyFont="1" applyFill="1" applyBorder="1" applyAlignment="1">
      <alignment horizontal="left" vertical="center" wrapText="1" readingOrder="1"/>
    </xf>
    <xf numFmtId="0" fontId="29" fillId="0" borderId="2" xfId="4" applyFont="1" applyFill="1" applyBorder="1" applyAlignment="1">
      <alignment wrapText="1"/>
    </xf>
    <xf numFmtId="43" fontId="15" fillId="0" borderId="1" xfId="1" applyFont="1" applyFill="1" applyBorder="1" applyAlignment="1">
      <alignment horizontal="right" vertical="center" wrapText="1" readingOrder="1"/>
    </xf>
    <xf numFmtId="0" fontId="39" fillId="0" borderId="2" xfId="0" applyFont="1" applyFill="1" applyBorder="1"/>
    <xf numFmtId="15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 readingOrder="1"/>
    </xf>
    <xf numFmtId="15" fontId="39" fillId="0" borderId="0" xfId="0" applyNumberFormat="1" applyFont="1" applyBorder="1"/>
    <xf numFmtId="0" fontId="29" fillId="0" borderId="3" xfId="4" applyFont="1" applyFill="1" applyBorder="1" applyAlignment="1">
      <alignment vertical="center" wrapText="1"/>
    </xf>
    <xf numFmtId="0" fontId="39" fillId="3" borderId="2" xfId="0" applyFont="1" applyFill="1" applyBorder="1"/>
    <xf numFmtId="0" fontId="57" fillId="3" borderId="4" xfId="0" applyFont="1" applyFill="1" applyBorder="1" applyAlignment="1">
      <alignment horizontal="center" vertical="center" wrapText="1" readingOrder="1"/>
    </xf>
    <xf numFmtId="0" fontId="29" fillId="3" borderId="38" xfId="0" applyFont="1" applyFill="1" applyBorder="1" applyAlignment="1">
      <alignment vertical="top" wrapText="1"/>
    </xf>
    <xf numFmtId="0" fontId="16" fillId="0" borderId="39" xfId="0" applyFont="1" applyFill="1" applyBorder="1" applyAlignment="1">
      <alignment horizontal="center" vertical="center" wrapText="1" readingOrder="1"/>
    </xf>
    <xf numFmtId="0" fontId="27" fillId="0" borderId="40" xfId="0" applyFont="1" applyFill="1" applyBorder="1" applyAlignment="1">
      <alignment horizontal="center" vertical="center" wrapText="1" readingOrder="1"/>
    </xf>
    <xf numFmtId="0" fontId="15" fillId="0" borderId="40" xfId="0" applyFont="1" applyFill="1" applyBorder="1" applyAlignment="1">
      <alignment horizontal="left" vertical="top" wrapText="1" readingOrder="1"/>
    </xf>
    <xf numFmtId="43" fontId="23" fillId="0" borderId="40" xfId="1" applyFont="1" applyFill="1" applyBorder="1" applyAlignment="1">
      <alignment horizontal="right" vertical="center" wrapText="1" readingOrder="1"/>
    </xf>
    <xf numFmtId="0" fontId="39" fillId="0" borderId="40" xfId="0" applyFont="1" applyBorder="1"/>
    <xf numFmtId="0" fontId="29" fillId="0" borderId="40" xfId="0" applyFont="1" applyBorder="1"/>
    <xf numFmtId="0" fontId="29" fillId="0" borderId="40" xfId="0" applyFont="1" applyBorder="1" applyAlignment="1">
      <alignment horizontal="center"/>
    </xf>
    <xf numFmtId="0" fontId="29" fillId="0" borderId="40" xfId="0" applyNumberFormat="1" applyFont="1" applyBorder="1" applyAlignment="1">
      <alignment horizontal="center"/>
    </xf>
    <xf numFmtId="0" fontId="29" fillId="0" borderId="40" xfId="0" applyFont="1" applyBorder="1" applyAlignment="1">
      <alignment horizontal="center" vertical="center"/>
    </xf>
    <xf numFmtId="0" fontId="53" fillId="0" borderId="40" xfId="0" applyFont="1" applyBorder="1"/>
    <xf numFmtId="0" fontId="29" fillId="0" borderId="32" xfId="0" applyFont="1" applyBorder="1"/>
    <xf numFmtId="0" fontId="29" fillId="0" borderId="0" xfId="0" applyFont="1" applyBorder="1" applyAlignment="1">
      <alignment horizontal="center" vertical="center"/>
    </xf>
    <xf numFmtId="0" fontId="42" fillId="11" borderId="33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 readingOrder="1"/>
    </xf>
    <xf numFmtId="0" fontId="15" fillId="12" borderId="1" xfId="0" applyFont="1" applyFill="1" applyBorder="1" applyAlignment="1">
      <alignment horizontal="left" vertical="top" wrapText="1" readingOrder="1"/>
    </xf>
    <xf numFmtId="0" fontId="15" fillId="12" borderId="1" xfId="0" applyFont="1" applyFill="1" applyBorder="1" applyAlignment="1">
      <alignment horizontal="left" vertical="center" wrapText="1" readingOrder="1"/>
    </xf>
    <xf numFmtId="43" fontId="15" fillId="12" borderId="1" xfId="1" applyFont="1" applyFill="1" applyBorder="1" applyAlignment="1">
      <alignment horizontal="right" vertical="center" readingOrder="1"/>
    </xf>
    <xf numFmtId="15" fontId="42" fillId="12" borderId="2" xfId="0" applyNumberFormat="1" applyFont="1" applyFill="1" applyBorder="1" applyAlignment="1">
      <alignment horizontal="center" vertical="center" wrapText="1"/>
    </xf>
    <xf numFmtId="15" fontId="42" fillId="12" borderId="4" xfId="0" applyNumberFormat="1" applyFont="1" applyFill="1" applyBorder="1" applyAlignment="1">
      <alignment horizontal="center" vertical="center" wrapText="1"/>
    </xf>
    <xf numFmtId="0" fontId="29" fillId="12" borderId="38" xfId="0" applyFont="1" applyFill="1" applyBorder="1" applyAlignment="1">
      <alignment vertical="center" wrapText="1"/>
    </xf>
    <xf numFmtId="0" fontId="39" fillId="12" borderId="0" xfId="0" applyFont="1" applyFill="1" applyBorder="1"/>
    <xf numFmtId="15" fontId="29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left" vertical="top" wrapText="1" readingOrder="1"/>
    </xf>
    <xf numFmtId="0" fontId="15" fillId="12" borderId="2" xfId="0" applyFont="1" applyFill="1" applyBorder="1" applyAlignment="1">
      <alignment horizontal="left" vertical="center" wrapText="1" readingOrder="1"/>
    </xf>
    <xf numFmtId="43" fontId="15" fillId="12" borderId="2" xfId="1" applyFont="1" applyFill="1" applyBorder="1" applyAlignment="1">
      <alignment horizontal="right" vertical="center" readingOrder="1"/>
    </xf>
    <xf numFmtId="0" fontId="29" fillId="0" borderId="51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vertical="center" wrapText="1"/>
    </xf>
    <xf numFmtId="0" fontId="15" fillId="0" borderId="37" xfId="0" applyFont="1" applyFill="1" applyBorder="1" applyAlignment="1">
      <alignment horizontal="center" vertical="top" wrapText="1" readingOrder="1"/>
    </xf>
    <xf numFmtId="0" fontId="29" fillId="0" borderId="2" xfId="0" applyFont="1" applyFill="1" applyBorder="1" applyAlignment="1">
      <alignment horizontal="left" vertical="top" readingOrder="1"/>
    </xf>
    <xf numFmtId="43" fontId="15" fillId="0" borderId="2" xfId="1" applyFont="1" applyFill="1" applyBorder="1" applyAlignment="1">
      <alignment horizontal="center" vertical="top" wrapText="1" readingOrder="1"/>
    </xf>
    <xf numFmtId="0" fontId="29" fillId="0" borderId="2" xfId="0" applyFont="1" applyFill="1" applyBorder="1" applyAlignment="1">
      <alignment horizontal="center" vertical="top" wrapText="1" readingOrder="1"/>
    </xf>
    <xf numFmtId="0" fontId="29" fillId="0" borderId="4" xfId="0" applyFont="1" applyFill="1" applyBorder="1" applyAlignment="1">
      <alignment horizontal="center" vertical="top" wrapText="1" readingOrder="1"/>
    </xf>
    <xf numFmtId="0" fontId="29" fillId="0" borderId="38" xfId="0" applyFont="1" applyFill="1" applyBorder="1" applyAlignment="1">
      <alignment horizontal="left" vertical="top" wrapText="1" readingOrder="1"/>
    </xf>
    <xf numFmtId="0" fontId="39" fillId="0" borderId="0" xfId="0" applyFont="1" applyFill="1" applyBorder="1" applyAlignment="1">
      <alignment vertical="top" readingOrder="1"/>
    </xf>
    <xf numFmtId="0" fontId="16" fillId="12" borderId="37" xfId="0" applyFont="1" applyFill="1" applyBorder="1" applyAlignment="1">
      <alignment horizontal="center" vertical="center" wrapText="1" readingOrder="1"/>
    </xf>
    <xf numFmtId="0" fontId="35" fillId="12" borderId="2" xfId="0" applyFont="1" applyFill="1" applyBorder="1" applyAlignment="1">
      <alignment horizontal="left" vertical="center" wrapText="1" readingOrder="1"/>
    </xf>
    <xf numFmtId="0" fontId="29" fillId="12" borderId="2" xfId="0" applyFont="1" applyFill="1" applyBorder="1" applyAlignment="1">
      <alignment vertical="top" wrapText="1"/>
    </xf>
    <xf numFmtId="43" fontId="15" fillId="12" borderId="2" xfId="1" applyFont="1" applyFill="1" applyBorder="1" applyAlignment="1">
      <alignment horizontal="right" vertical="center" wrapText="1" readingOrder="1"/>
    </xf>
    <xf numFmtId="0" fontId="42" fillId="12" borderId="2" xfId="0" applyFont="1" applyFill="1" applyBorder="1" applyAlignment="1">
      <alignment horizontal="center"/>
    </xf>
    <xf numFmtId="0" fontId="42" fillId="12" borderId="4" xfId="0" applyFont="1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35" fillId="12" borderId="0" xfId="0" applyFont="1" applyFill="1" applyBorder="1" applyAlignment="1">
      <alignment horizontal="left" vertical="center" wrapText="1" readingOrder="1"/>
    </xf>
    <xf numFmtId="0" fontId="29" fillId="12" borderId="2" xfId="0" applyFont="1" applyFill="1" applyBorder="1" applyAlignment="1">
      <alignment vertical="top"/>
    </xf>
    <xf numFmtId="0" fontId="29" fillId="0" borderId="4" xfId="0" applyFont="1" applyBorder="1" applyAlignment="1">
      <alignment horizontal="center"/>
    </xf>
    <xf numFmtId="0" fontId="29" fillId="11" borderId="51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wrapText="1"/>
    </xf>
    <xf numFmtId="0" fontId="35" fillId="0" borderId="2" xfId="0" applyFont="1" applyFill="1" applyBorder="1" applyAlignment="1">
      <alignment horizontal="left" vertical="center" wrapText="1" readingOrder="1"/>
    </xf>
    <xf numFmtId="0" fontId="29" fillId="0" borderId="38" xfId="0" applyFont="1" applyFill="1" applyBorder="1" applyAlignment="1">
      <alignment vertical="top" wrapText="1"/>
    </xf>
    <xf numFmtId="0" fontId="29" fillId="0" borderId="31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8" fillId="2" borderId="12" xfId="0" applyFont="1" applyFill="1" applyBorder="1" applyAlignment="1">
      <alignment vertical="center" wrapText="1" readingOrder="1"/>
    </xf>
    <xf numFmtId="0" fontId="18" fillId="2" borderId="13" xfId="0" applyFont="1" applyFill="1" applyBorder="1" applyAlignment="1">
      <alignment vertical="center" wrapText="1" readingOrder="1"/>
    </xf>
    <xf numFmtId="0" fontId="0" fillId="0" borderId="2" xfId="0" applyBorder="1" applyAlignment="1">
      <alignment wrapText="1"/>
    </xf>
    <xf numFmtId="0" fontId="28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3" fontId="42" fillId="0" borderId="2" xfId="1" applyFont="1" applyFill="1" applyBorder="1" applyAlignment="1">
      <alignment horizontal="center" vertical="center"/>
    </xf>
    <xf numFmtId="9" fontId="14" fillId="0" borderId="0" xfId="0" applyNumberFormat="1" applyFont="1" applyFill="1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0" xfId="0" applyBorder="1" applyAlignment="1"/>
    <xf numFmtId="10" fontId="14" fillId="0" borderId="0" xfId="0" applyNumberFormat="1" applyFont="1" applyFill="1" applyBorder="1"/>
    <xf numFmtId="0" fontId="29" fillId="13" borderId="35" xfId="0" applyFont="1" applyFill="1" applyBorder="1" applyAlignment="1">
      <alignment horizontal="center" vertical="center" wrapText="1"/>
    </xf>
    <xf numFmtId="10" fontId="18" fillId="13" borderId="4" xfId="2" applyNumberFormat="1" applyFont="1" applyFill="1" applyBorder="1" applyAlignment="1">
      <alignment horizontal="center" vertical="center" wrapText="1"/>
    </xf>
    <xf numFmtId="0" fontId="39" fillId="13" borderId="40" xfId="0" applyFont="1" applyFill="1" applyBorder="1" applyAlignment="1">
      <alignment horizontal="center" vertical="center" wrapText="1"/>
    </xf>
    <xf numFmtId="0" fontId="39" fillId="11" borderId="40" xfId="0" applyFont="1" applyFill="1" applyBorder="1" applyAlignment="1">
      <alignment horizontal="center" vertical="center" wrapText="1"/>
    </xf>
    <xf numFmtId="10" fontId="29" fillId="13" borderId="4" xfId="1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4" fillId="11" borderId="5" xfId="0" applyFont="1" applyFill="1" applyBorder="1" applyAlignment="1">
      <alignment horizontal="center" vertical="center" wrapText="1"/>
    </xf>
    <xf numFmtId="10" fontId="15" fillId="13" borderId="15" xfId="0" applyNumberFormat="1" applyFont="1" applyFill="1" applyBorder="1" applyAlignment="1">
      <alignment horizontal="center" vertical="center" wrapText="1" readingOrder="1"/>
    </xf>
    <xf numFmtId="0" fontId="39" fillId="13" borderId="23" xfId="0" applyFont="1" applyFill="1" applyBorder="1" applyAlignment="1">
      <alignment horizontal="center" vertical="center" wrapText="1"/>
    </xf>
    <xf numFmtId="10" fontId="15" fillId="13" borderId="2" xfId="0" applyNumberFormat="1" applyFont="1" applyFill="1" applyBorder="1" applyAlignment="1">
      <alignment horizontal="center" vertical="center" wrapText="1" readingOrder="1"/>
    </xf>
    <xf numFmtId="10" fontId="15" fillId="13" borderId="2" xfId="2" applyNumberFormat="1" applyFont="1" applyFill="1" applyBorder="1" applyAlignment="1">
      <alignment horizontal="center" vertical="center" wrapText="1" readingOrder="1"/>
    </xf>
    <xf numFmtId="10" fontId="39" fillId="13" borderId="40" xfId="2" applyNumberFormat="1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/>
    </xf>
    <xf numFmtId="10" fontId="18" fillId="13" borderId="4" xfId="2" applyNumberFormat="1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/>
    </xf>
    <xf numFmtId="9" fontId="39" fillId="13" borderId="2" xfId="2" applyFont="1" applyFill="1" applyBorder="1" applyAlignment="1">
      <alignment horizontal="center" vertical="center" wrapText="1"/>
    </xf>
    <xf numFmtId="0" fontId="39" fillId="13" borderId="35" xfId="0" applyFont="1" applyFill="1" applyBorder="1" applyAlignment="1">
      <alignment horizontal="center" vertical="center" wrapText="1"/>
    </xf>
    <xf numFmtId="0" fontId="39" fillId="13" borderId="40" xfId="0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0" fontId="5" fillId="0" borderId="10" xfId="2" applyNumberFormat="1" applyFont="1" applyBorder="1" applyAlignment="1"/>
    <xf numFmtId="0" fontId="17" fillId="0" borderId="1" xfId="0" applyFont="1" applyFill="1" applyBorder="1" applyAlignment="1">
      <alignment horizontal="center" vertical="center" wrapText="1" readingOrder="1"/>
    </xf>
    <xf numFmtId="0" fontId="2" fillId="0" borderId="2" xfId="4" applyFont="1" applyFill="1" applyBorder="1" applyAlignment="1">
      <alignment vertical="top" wrapText="1"/>
    </xf>
    <xf numFmtId="0" fontId="2" fillId="0" borderId="3" xfId="4" applyFont="1" applyFill="1" applyBorder="1" applyAlignment="1">
      <alignment vertical="top" wrapText="1"/>
    </xf>
    <xf numFmtId="43" fontId="34" fillId="0" borderId="2" xfId="6" applyNumberFormat="1" applyFont="1" applyFill="1" applyBorder="1" applyAlignment="1" applyProtection="1">
      <alignment horizontal="right" vertical="center" wrapText="1" readingOrder="1"/>
    </xf>
    <xf numFmtId="164" fontId="64" fillId="0" borderId="10" xfId="0" applyNumberFormat="1" applyFont="1" applyBorder="1" applyAlignment="1">
      <alignment horizontal="left"/>
    </xf>
    <xf numFmtId="43" fontId="16" fillId="0" borderId="3" xfId="1" applyFont="1" applyFill="1" applyBorder="1" applyAlignment="1">
      <alignment vertical="center" readingOrder="1"/>
    </xf>
    <xf numFmtId="43" fontId="16" fillId="0" borderId="5" xfId="1" applyFont="1" applyFill="1" applyBorder="1" applyAlignment="1">
      <alignment vertical="center" readingOrder="1"/>
    </xf>
    <xf numFmtId="43" fontId="16" fillId="0" borderId="1" xfId="1" applyFont="1" applyFill="1" applyBorder="1" applyAlignment="1">
      <alignment horizontal="right" vertical="center" readingOrder="1"/>
    </xf>
    <xf numFmtId="43" fontId="16" fillId="0" borderId="2" xfId="1" applyFont="1" applyFill="1" applyBorder="1" applyAlignment="1">
      <alignment horizontal="right" vertical="center" readingOrder="1"/>
    </xf>
    <xf numFmtId="0" fontId="66" fillId="0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67" fillId="0" borderId="2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 readingOrder="1"/>
    </xf>
    <xf numFmtId="0" fontId="15" fillId="0" borderId="1" xfId="0" applyFont="1" applyFill="1" applyBorder="1" applyAlignment="1">
      <alignment horizontal="left" vertical="center" wrapText="1" readingOrder="1"/>
    </xf>
    <xf numFmtId="43" fontId="16" fillId="0" borderId="1" xfId="1" applyFont="1" applyFill="1" applyBorder="1" applyAlignment="1">
      <alignment horizontal="right" vertical="center" wrapText="1" readingOrder="1"/>
    </xf>
    <xf numFmtId="0" fontId="39" fillId="2" borderId="0" xfId="0" applyFont="1" applyFill="1" applyBorder="1"/>
    <xf numFmtId="16" fontId="2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0" fillId="0" borderId="2" xfId="0" applyBorder="1" applyAlignment="1">
      <alignment horizontal="left"/>
    </xf>
    <xf numFmtId="0" fontId="29" fillId="0" borderId="0" xfId="0" applyFont="1"/>
    <xf numFmtId="0" fontId="42" fillId="0" borderId="0" xfId="0" applyFont="1"/>
    <xf numFmtId="0" fontId="29" fillId="0" borderId="0" xfId="0" applyFont="1" applyAlignment="1">
      <alignment vertical="top"/>
    </xf>
    <xf numFmtId="43" fontId="29" fillId="13" borderId="2" xfId="1" applyFont="1" applyFill="1" applyBorder="1" applyAlignment="1">
      <alignment horizontal="center" vertical="center"/>
    </xf>
    <xf numFmtId="43" fontId="29" fillId="0" borderId="0" xfId="0" applyNumberFormat="1" applyFont="1" applyFill="1" applyBorder="1"/>
    <xf numFmtId="0" fontId="42" fillId="15" borderId="2" xfId="0" applyFont="1" applyFill="1" applyBorder="1" applyAlignment="1">
      <alignment horizontal="center" vertical="center"/>
    </xf>
    <xf numFmtId="43" fontId="29" fillId="15" borderId="2" xfId="0" applyNumberFormat="1" applyFont="1" applyFill="1" applyBorder="1"/>
    <xf numFmtId="0" fontId="42" fillId="15" borderId="2" xfId="0" applyFont="1" applyFill="1" applyBorder="1" applyAlignment="1">
      <alignment horizontal="center" vertical="center" wrapText="1"/>
    </xf>
    <xf numFmtId="0" fontId="29" fillId="15" borderId="2" xfId="0" applyFont="1" applyFill="1" applyBorder="1"/>
    <xf numFmtId="0" fontId="42" fillId="15" borderId="2" xfId="0" applyFont="1" applyFill="1" applyBorder="1" applyAlignment="1">
      <alignment vertical="center"/>
    </xf>
    <xf numFmtId="43" fontId="42" fillId="15" borderId="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69" fillId="0" borderId="0" xfId="0" applyFont="1"/>
    <xf numFmtId="43" fontId="29" fillId="15" borderId="2" xfId="1" applyFont="1" applyFill="1" applyBorder="1"/>
    <xf numFmtId="43" fontId="42" fillId="15" borderId="2" xfId="1" applyFont="1" applyFill="1" applyBorder="1" applyAlignment="1">
      <alignment vertical="center"/>
    </xf>
    <xf numFmtId="10" fontId="70" fillId="16" borderId="2" xfId="2" applyNumberFormat="1" applyFont="1" applyFill="1" applyBorder="1" applyAlignment="1">
      <alignment horizontal="center" vertical="center"/>
    </xf>
    <xf numFmtId="0" fontId="42" fillId="17" borderId="2" xfId="0" applyFont="1" applyFill="1" applyBorder="1" applyAlignment="1">
      <alignment horizontal="center" vertical="center" wrapText="1"/>
    </xf>
    <xf numFmtId="43" fontId="29" fillId="17" borderId="2" xfId="0" applyNumberFormat="1" applyFont="1" applyFill="1" applyBorder="1"/>
    <xf numFmtId="10" fontId="29" fillId="17" borderId="2" xfId="2" applyNumberFormat="1" applyFont="1" applyFill="1" applyBorder="1"/>
    <xf numFmtId="43" fontId="42" fillId="17" borderId="2" xfId="0" applyNumberFormat="1" applyFont="1" applyFill="1" applyBorder="1" applyAlignment="1">
      <alignment vertical="center"/>
    </xf>
    <xf numFmtId="43" fontId="29" fillId="17" borderId="2" xfId="1" applyFont="1" applyFill="1" applyBorder="1"/>
    <xf numFmtId="43" fontId="42" fillId="17" borderId="2" xfId="1" applyFont="1" applyFill="1" applyBorder="1" applyAlignment="1">
      <alignment vertical="center"/>
    </xf>
    <xf numFmtId="0" fontId="49" fillId="0" borderId="0" xfId="0" applyFont="1"/>
    <xf numFmtId="0" fontId="14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5" fillId="0" borderId="0" xfId="0" applyFont="1" applyFill="1"/>
    <xf numFmtId="0" fontId="14" fillId="0" borderId="0" xfId="0" applyFont="1" applyFill="1" applyAlignment="1">
      <alignment vertical="center" wrapText="1"/>
    </xf>
    <xf numFmtId="9" fontId="14" fillId="0" borderId="0" xfId="0" applyNumberFormat="1" applyFont="1" applyFill="1"/>
    <xf numFmtId="9" fontId="0" fillId="0" borderId="0" xfId="0" applyNumberFormat="1"/>
    <xf numFmtId="9" fontId="28" fillId="0" borderId="0" xfId="0" applyNumberFormat="1" applyFont="1"/>
    <xf numFmtId="0" fontId="17" fillId="0" borderId="3" xfId="0" applyFont="1" applyFill="1" applyBorder="1" applyAlignment="1">
      <alignment horizontal="center" vertical="center" wrapText="1" readingOrder="1"/>
    </xf>
    <xf numFmtId="43" fontId="18" fillId="0" borderId="2" xfId="1" applyFont="1" applyFill="1" applyBorder="1" applyAlignment="1">
      <alignment horizontal="center" vertical="center"/>
    </xf>
    <xf numFmtId="0" fontId="14" fillId="0" borderId="12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9" fillId="0" borderId="0" xfId="0" applyFont="1" applyAlignment="1">
      <alignment horizontal="left" vertical="center" readingOrder="1"/>
    </xf>
    <xf numFmtId="0" fontId="10" fillId="0" borderId="19" xfId="0" applyFont="1" applyBorder="1" applyAlignment="1">
      <alignment horizontal="left" vertical="top" readingOrder="1"/>
    </xf>
    <xf numFmtId="164" fontId="6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 vertical="center" readingOrder="1"/>
    </xf>
    <xf numFmtId="0" fontId="13" fillId="0" borderId="0" xfId="0" applyFont="1" applyBorder="1" applyAlignment="1">
      <alignment horizontal="left"/>
    </xf>
    <xf numFmtId="0" fontId="13" fillId="0" borderId="16" xfId="0" applyFont="1" applyFill="1" applyBorder="1" applyAlignment="1">
      <alignment horizontal="center"/>
    </xf>
    <xf numFmtId="9" fontId="15" fillId="3" borderId="13" xfId="0" applyNumberFormat="1" applyFont="1" applyFill="1" applyBorder="1" applyAlignment="1">
      <alignment horizontal="center" vertical="center" wrapText="1" readingOrder="1"/>
    </xf>
    <xf numFmtId="9" fontId="15" fillId="3" borderId="2" xfId="0" applyNumberFormat="1" applyFont="1" applyFill="1" applyBorder="1" applyAlignment="1">
      <alignment horizontal="center" vertical="center" wrapText="1" readingOrder="1"/>
    </xf>
    <xf numFmtId="9" fontId="15" fillId="3" borderId="4" xfId="0" applyNumberFormat="1" applyFont="1" applyFill="1" applyBorder="1" applyAlignment="1">
      <alignment horizontal="center" vertical="center" wrapText="1" readingOrder="1"/>
    </xf>
    <xf numFmtId="0" fontId="18" fillId="8" borderId="2" xfId="0" applyFont="1" applyFill="1" applyBorder="1" applyAlignment="1">
      <alignment horizontal="center" vertical="center" wrapText="1" readingOrder="1"/>
    </xf>
    <xf numFmtId="9" fontId="15" fillId="3" borderId="12" xfId="0" applyNumberFormat="1" applyFont="1" applyFill="1" applyBorder="1" applyAlignment="1">
      <alignment horizontal="center" vertical="center" wrapText="1" readingOrder="1"/>
    </xf>
    <xf numFmtId="43" fontId="18" fillId="8" borderId="3" xfId="1" applyFont="1" applyFill="1" applyBorder="1" applyAlignment="1">
      <alignment horizontal="center" vertical="center" wrapText="1"/>
    </xf>
    <xf numFmtId="43" fontId="18" fillId="8" borderId="1" xfId="1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 readingOrder="1"/>
    </xf>
    <xf numFmtId="0" fontId="18" fillId="0" borderId="12" xfId="0" applyFont="1" applyFill="1" applyBorder="1" applyAlignment="1">
      <alignment horizontal="center" vertical="center" wrapText="1" readingOrder="1"/>
    </xf>
    <xf numFmtId="0" fontId="18" fillId="0" borderId="13" xfId="0" applyFont="1" applyFill="1" applyBorder="1" applyAlignment="1">
      <alignment horizontal="center" vertical="center" wrapText="1" readingOrder="1"/>
    </xf>
    <xf numFmtId="0" fontId="31" fillId="8" borderId="4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8" borderId="1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right" vertical="top" wrapText="1" readingOrder="1"/>
    </xf>
    <xf numFmtId="0" fontId="27" fillId="2" borderId="12" xfId="0" applyFont="1" applyFill="1" applyBorder="1" applyAlignment="1">
      <alignment horizontal="right" vertical="top" wrapText="1" readingOrder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0" fontId="62" fillId="2" borderId="12" xfId="2" applyNumberFormat="1" applyFont="1" applyFill="1" applyBorder="1" applyAlignment="1">
      <alignment horizontal="center" vertical="center" wrapText="1" readingOrder="1"/>
    </xf>
    <xf numFmtId="10" fontId="62" fillId="2" borderId="13" xfId="2" applyNumberFormat="1" applyFont="1" applyFill="1" applyBorder="1" applyAlignment="1">
      <alignment horizontal="center" vertical="center" wrapText="1" readingOrder="1"/>
    </xf>
    <xf numFmtId="10" fontId="15" fillId="9" borderId="4" xfId="0" applyNumberFormat="1" applyFont="1" applyFill="1" applyBorder="1" applyAlignment="1">
      <alignment horizontal="center" vertical="center" wrapText="1" readingOrder="1"/>
    </xf>
    <xf numFmtId="10" fontId="15" fillId="9" borderId="12" xfId="0" applyNumberFormat="1" applyFont="1" applyFill="1" applyBorder="1" applyAlignment="1">
      <alignment horizontal="center" vertical="center" wrapText="1" readingOrder="1"/>
    </xf>
    <xf numFmtId="0" fontId="20" fillId="10" borderId="12" xfId="0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 wrapText="1" readingOrder="1"/>
    </xf>
    <xf numFmtId="10" fontId="15" fillId="3" borderId="12" xfId="0" applyNumberFormat="1" applyFont="1" applyFill="1" applyBorder="1" applyAlignment="1">
      <alignment horizontal="center" vertical="center" wrapText="1" readingOrder="1"/>
    </xf>
    <xf numFmtId="10" fontId="15" fillId="3" borderId="13" xfId="0" applyNumberFormat="1" applyFont="1" applyFill="1" applyBorder="1" applyAlignment="1">
      <alignment horizontal="center" vertical="center" wrapText="1" readingOrder="1"/>
    </xf>
    <xf numFmtId="10" fontId="15" fillId="14" borderId="4" xfId="0" applyNumberFormat="1" applyFont="1" applyFill="1" applyBorder="1" applyAlignment="1">
      <alignment horizontal="center" vertical="center" wrapText="1" readingOrder="1"/>
    </xf>
    <xf numFmtId="10" fontId="15" fillId="14" borderId="12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 wrapText="1" readingOrder="1"/>
    </xf>
    <xf numFmtId="0" fontId="27" fillId="2" borderId="4" xfId="0" applyFont="1" applyFill="1" applyBorder="1" applyAlignment="1">
      <alignment horizontal="right" vertical="center" wrapText="1" readingOrder="1"/>
    </xf>
    <xf numFmtId="0" fontId="27" fillId="2" borderId="12" xfId="0" applyFont="1" applyFill="1" applyBorder="1" applyAlignment="1">
      <alignment horizontal="right" vertical="center" wrapText="1" readingOrder="1"/>
    </xf>
    <xf numFmtId="10" fontId="65" fillId="14" borderId="4" xfId="0" applyNumberFormat="1" applyFont="1" applyFill="1" applyBorder="1" applyAlignment="1">
      <alignment horizontal="center" vertical="center" wrapText="1" readingOrder="1"/>
    </xf>
    <xf numFmtId="10" fontId="65" fillId="14" borderId="12" xfId="0" applyNumberFormat="1" applyFont="1" applyFill="1" applyBorder="1" applyAlignment="1">
      <alignment horizontal="center" vertical="center" wrapText="1" readingOrder="1"/>
    </xf>
    <xf numFmtId="0" fontId="61" fillId="0" borderId="0" xfId="0" applyFont="1" applyBorder="1" applyAlignment="1">
      <alignment horizontal="left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0" fontId="18" fillId="14" borderId="4" xfId="0" applyNumberFormat="1" applyFont="1" applyFill="1" applyBorder="1" applyAlignment="1">
      <alignment horizontal="center" vertical="center" wrapText="1" readingOrder="1"/>
    </xf>
    <xf numFmtId="10" fontId="18" fillId="14" borderId="12" xfId="0" applyNumberFormat="1" applyFont="1" applyFill="1" applyBorder="1" applyAlignment="1">
      <alignment horizontal="center" vertical="center" wrapText="1" readingOrder="1"/>
    </xf>
    <xf numFmtId="10" fontId="29" fillId="14" borderId="4" xfId="2" applyNumberFormat="1" applyFont="1" applyFill="1" applyBorder="1" applyAlignment="1">
      <alignment horizontal="center" vertical="center"/>
    </xf>
    <xf numFmtId="10" fontId="29" fillId="14" borderId="12" xfId="2" applyNumberFormat="1" applyFont="1" applyFill="1" applyBorder="1" applyAlignment="1">
      <alignment horizontal="center" vertical="center"/>
    </xf>
    <xf numFmtId="10" fontId="18" fillId="14" borderId="4" xfId="2" applyNumberFormat="1" applyFont="1" applyFill="1" applyBorder="1" applyAlignment="1">
      <alignment horizontal="center" vertical="center" wrapText="1"/>
    </xf>
    <xf numFmtId="10" fontId="18" fillId="14" borderId="12" xfId="2" applyNumberFormat="1" applyFont="1" applyFill="1" applyBorder="1" applyAlignment="1">
      <alignment horizontal="center" vertical="center" wrapText="1"/>
    </xf>
    <xf numFmtId="10" fontId="37" fillId="14" borderId="4" xfId="2" applyNumberFormat="1" applyFont="1" applyFill="1" applyBorder="1" applyAlignment="1">
      <alignment horizontal="center" vertical="center"/>
    </xf>
    <xf numFmtId="10" fontId="37" fillId="14" borderId="12" xfId="2" applyNumberFormat="1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left" vertical="center" wrapText="1" readingOrder="1"/>
    </xf>
    <xf numFmtId="9" fontId="15" fillId="2" borderId="12" xfId="0" applyNumberFormat="1" applyFont="1" applyFill="1" applyBorder="1" applyAlignment="1">
      <alignment horizontal="left" vertical="center" wrapText="1" readingOrder="1"/>
    </xf>
    <xf numFmtId="9" fontId="15" fillId="2" borderId="13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9" fontId="15" fillId="2" borderId="2" xfId="0" applyNumberFormat="1" applyFont="1" applyFill="1" applyBorder="1" applyAlignment="1">
      <alignment horizontal="left" vertical="center" wrapText="1" readingOrder="1"/>
    </xf>
    <xf numFmtId="0" fontId="15" fillId="0" borderId="16" xfId="0" applyFont="1" applyFill="1" applyBorder="1" applyAlignment="1">
      <alignment horizontal="center" vertical="top" wrapText="1" readingOrder="1"/>
    </xf>
    <xf numFmtId="0" fontId="15" fillId="0" borderId="14" xfId="0" applyFont="1" applyFill="1" applyBorder="1" applyAlignment="1">
      <alignment horizontal="center" vertical="top" wrapText="1" readingOrder="1"/>
    </xf>
    <xf numFmtId="0" fontId="14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0" fillId="10" borderId="16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9" fontId="29" fillId="14" borderId="4" xfId="2" applyFont="1" applyFill="1" applyBorder="1" applyAlignment="1">
      <alignment horizontal="center" vertical="center"/>
    </xf>
    <xf numFmtId="9" fontId="29" fillId="14" borderId="12" xfId="2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 readingOrder="1"/>
    </xf>
    <xf numFmtId="0" fontId="18" fillId="8" borderId="12" xfId="0" applyFont="1" applyFill="1" applyBorder="1" applyAlignment="1">
      <alignment horizontal="center" vertical="center" wrapText="1" readingOrder="1"/>
    </xf>
    <xf numFmtId="0" fontId="18" fillId="8" borderId="13" xfId="0" applyFont="1" applyFill="1" applyBorder="1" applyAlignment="1">
      <alignment horizontal="center" vertical="center" wrapText="1" readingOrder="1"/>
    </xf>
    <xf numFmtId="0" fontId="20" fillId="10" borderId="0" xfId="0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 vertical="center"/>
    </xf>
    <xf numFmtId="9" fontId="0" fillId="3" borderId="13" xfId="0" applyNumberFormat="1" applyFill="1" applyBorder="1" applyAlignment="1">
      <alignment horizontal="center" vertical="center"/>
    </xf>
    <xf numFmtId="10" fontId="1" fillId="9" borderId="4" xfId="2" applyNumberFormat="1" applyFont="1" applyFill="1" applyBorder="1" applyAlignment="1">
      <alignment horizontal="center" vertical="center"/>
    </xf>
    <xf numFmtId="10" fontId="1" fillId="9" borderId="12" xfId="2" applyNumberFormat="1" applyFont="1" applyFill="1" applyBorder="1" applyAlignment="1">
      <alignment horizontal="center" vertical="center"/>
    </xf>
    <xf numFmtId="10" fontId="0" fillId="9" borderId="4" xfId="0" applyNumberFormat="1" applyFill="1" applyBorder="1" applyAlignment="1">
      <alignment horizontal="center" vertical="center"/>
    </xf>
    <xf numFmtId="10" fontId="0" fillId="9" borderId="12" xfId="0" applyNumberForma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 wrapText="1" readingOrder="1"/>
    </xf>
    <xf numFmtId="9" fontId="15" fillId="2" borderId="12" xfId="0" applyNumberFormat="1" applyFont="1" applyFill="1" applyBorder="1" applyAlignment="1">
      <alignment horizontal="center" vertical="center" wrapText="1" readingOrder="1"/>
    </xf>
    <xf numFmtId="9" fontId="15" fillId="2" borderId="13" xfId="0" applyNumberFormat="1" applyFont="1" applyFill="1" applyBorder="1" applyAlignment="1">
      <alignment horizontal="center" vertical="center" wrapText="1" readingOrder="1"/>
    </xf>
    <xf numFmtId="0" fontId="20" fillId="1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2" fillId="0" borderId="3" xfId="4" applyFont="1" applyFill="1" applyBorder="1" applyAlignment="1">
      <alignment horizontal="left" vertical="center" wrapText="1"/>
    </xf>
    <xf numFmtId="0" fontId="2" fillId="0" borderId="5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43" fontId="29" fillId="0" borderId="3" xfId="1" applyFont="1" applyFill="1" applyBorder="1" applyAlignment="1">
      <alignment horizontal="center" vertical="center" wrapText="1"/>
    </xf>
    <xf numFmtId="43" fontId="29" fillId="0" borderId="5" xfId="1" applyFont="1" applyFill="1" applyBorder="1" applyAlignment="1">
      <alignment horizontal="center" vertical="center" wrapText="1"/>
    </xf>
    <xf numFmtId="43" fontId="29" fillId="0" borderId="1" xfId="1" applyFont="1" applyFill="1" applyBorder="1" applyAlignment="1">
      <alignment horizontal="center" vertical="center" wrapText="1"/>
    </xf>
    <xf numFmtId="43" fontId="42" fillId="0" borderId="0" xfId="1" applyFont="1" applyBorder="1" applyAlignment="1">
      <alignment horizontal="center"/>
    </xf>
    <xf numFmtId="43" fontId="29" fillId="0" borderId="0" xfId="1" applyFont="1" applyBorder="1" applyAlignment="1">
      <alignment horizontal="center"/>
    </xf>
    <xf numFmtId="43" fontId="29" fillId="0" borderId="3" xfId="1" applyFont="1" applyFill="1" applyBorder="1" applyAlignment="1">
      <alignment horizontal="center"/>
    </xf>
    <xf numFmtId="43" fontId="29" fillId="0" borderId="5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center"/>
    </xf>
    <xf numFmtId="43" fontId="29" fillId="0" borderId="3" xfId="1" applyFont="1" applyFill="1" applyBorder="1" applyAlignment="1">
      <alignment horizontal="center" vertical="center"/>
    </xf>
    <xf numFmtId="43" fontId="29" fillId="0" borderId="5" xfId="1" applyFont="1" applyFill="1" applyBorder="1" applyAlignment="1">
      <alignment horizontal="center" vertical="center"/>
    </xf>
    <xf numFmtId="43" fontId="29" fillId="0" borderId="1" xfId="1" applyFont="1" applyFill="1" applyBorder="1" applyAlignment="1">
      <alignment horizontal="center" vertical="center"/>
    </xf>
    <xf numFmtId="43" fontId="15" fillId="0" borderId="3" xfId="1" applyFont="1" applyFill="1" applyBorder="1" applyAlignment="1">
      <alignment horizontal="center" vertical="center" readingOrder="1"/>
    </xf>
    <xf numFmtId="43" fontId="15" fillId="0" borderId="5" xfId="1" applyFont="1" applyFill="1" applyBorder="1" applyAlignment="1">
      <alignment horizontal="center" vertical="center" readingOrder="1"/>
    </xf>
    <xf numFmtId="43" fontId="15" fillId="0" borderId="1" xfId="1" applyFont="1" applyFill="1" applyBorder="1" applyAlignment="1">
      <alignment horizontal="center" vertical="center" readingOrder="1"/>
    </xf>
    <xf numFmtId="43" fontId="42" fillId="2" borderId="21" xfId="1" applyFont="1" applyFill="1" applyBorder="1" applyAlignment="1">
      <alignment horizontal="center" vertical="center" wrapText="1"/>
    </xf>
    <xf numFmtId="43" fontId="42" fillId="2" borderId="5" xfId="1" applyFont="1" applyFill="1" applyBorder="1" applyAlignment="1">
      <alignment horizontal="center" vertical="center" wrapText="1"/>
    </xf>
    <xf numFmtId="43" fontId="42" fillId="2" borderId="30" xfId="1" applyFont="1" applyFill="1" applyBorder="1" applyAlignment="1">
      <alignment horizontal="center" vertical="center" wrapText="1"/>
    </xf>
    <xf numFmtId="43" fontId="42" fillId="2" borderId="26" xfId="1" applyFont="1" applyFill="1" applyBorder="1" applyAlignment="1">
      <alignment horizontal="center" vertical="center" wrapText="1"/>
    </xf>
    <xf numFmtId="43" fontId="42" fillId="2" borderId="28" xfId="1" applyFont="1" applyFill="1" applyBorder="1" applyAlignment="1">
      <alignment horizontal="center" vertical="center" wrapText="1"/>
    </xf>
    <xf numFmtId="43" fontId="42" fillId="2" borderId="32" xfId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 readingOrder="1"/>
    </xf>
    <xf numFmtId="0" fontId="15" fillId="0" borderId="47" xfId="0" applyFont="1" applyFill="1" applyBorder="1" applyAlignment="1">
      <alignment horizontal="center" vertical="center" wrapText="1" readingOrder="1"/>
    </xf>
    <xf numFmtId="0" fontId="15" fillId="0" borderId="45" xfId="0" applyFont="1" applyFill="1" applyBorder="1" applyAlignment="1">
      <alignment horizontal="center" vertical="center" wrapText="1" readingOrder="1"/>
    </xf>
    <xf numFmtId="43" fontId="42" fillId="2" borderId="22" xfId="1" applyFont="1" applyFill="1" applyBorder="1" applyAlignment="1">
      <alignment horizontal="center" vertical="center" wrapText="1"/>
    </xf>
    <xf numFmtId="43" fontId="42" fillId="2" borderId="23" xfId="1" applyFont="1" applyFill="1" applyBorder="1" applyAlignment="1">
      <alignment horizontal="center" vertical="center" wrapText="1"/>
    </xf>
    <xf numFmtId="43" fontId="42" fillId="2" borderId="20" xfId="1" applyFont="1" applyFill="1" applyBorder="1" applyAlignment="1">
      <alignment horizontal="center" vertical="center" wrapText="1"/>
    </xf>
    <xf numFmtId="43" fontId="42" fillId="2" borderId="24" xfId="1" applyFont="1" applyFill="1" applyBorder="1" applyAlignment="1">
      <alignment horizontal="center" vertical="center" wrapText="1"/>
    </xf>
    <xf numFmtId="43" fontId="42" fillId="2" borderId="25" xfId="1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5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16" fillId="0" borderId="46" xfId="0" applyFont="1" applyFill="1" applyBorder="1" applyAlignment="1">
      <alignment horizontal="center" vertical="center" wrapText="1" readingOrder="1"/>
    </xf>
    <xf numFmtId="0" fontId="16" fillId="0" borderId="47" xfId="0" applyFont="1" applyFill="1" applyBorder="1" applyAlignment="1">
      <alignment horizontal="center" vertical="center" wrapText="1" readingOrder="1"/>
    </xf>
    <xf numFmtId="0" fontId="16" fillId="0" borderId="45" xfId="0" applyFont="1" applyFill="1" applyBorder="1" applyAlignment="1">
      <alignment horizontal="center" vertical="center" wrapText="1" readingOrder="1"/>
    </xf>
    <xf numFmtId="0" fontId="29" fillId="0" borderId="3" xfId="4" applyFont="1" applyFill="1" applyBorder="1" applyAlignment="1">
      <alignment horizontal="left" vertical="center" wrapText="1"/>
    </xf>
    <xf numFmtId="0" fontId="29" fillId="0" borderId="5" xfId="4" applyFont="1" applyFill="1" applyBorder="1" applyAlignment="1">
      <alignment horizontal="left" vertical="center" wrapText="1"/>
    </xf>
    <xf numFmtId="0" fontId="29" fillId="0" borderId="1" xfId="4" applyFont="1" applyFill="1" applyBorder="1" applyAlignment="1">
      <alignment horizontal="left" vertical="center" wrapText="1"/>
    </xf>
    <xf numFmtId="43" fontId="15" fillId="0" borderId="3" xfId="1" applyFont="1" applyFill="1" applyBorder="1" applyAlignment="1">
      <alignment horizontal="center" vertical="center" wrapText="1" readingOrder="1"/>
    </xf>
    <xf numFmtId="43" fontId="15" fillId="0" borderId="5" xfId="1" applyFont="1" applyFill="1" applyBorder="1" applyAlignment="1">
      <alignment horizontal="center" vertical="center" wrapText="1" readingOrder="1"/>
    </xf>
    <xf numFmtId="43" fontId="15" fillId="0" borderId="1" xfId="1" applyFont="1" applyFill="1" applyBorder="1" applyAlignment="1">
      <alignment horizontal="center" vertical="center" wrapText="1" readingOrder="1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 wrapText="1"/>
    </xf>
    <xf numFmtId="0" fontId="42" fillId="2" borderId="47" xfId="0" applyFont="1" applyFill="1" applyBorder="1" applyAlignment="1">
      <alignment horizontal="center" vertical="center" wrapText="1"/>
    </xf>
    <xf numFmtId="0" fontId="42" fillId="2" borderId="4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30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21" xfId="0" applyNumberFormat="1" applyFont="1" applyFill="1" applyBorder="1" applyAlignment="1">
      <alignment horizontal="center" vertical="center" wrapText="1"/>
    </xf>
    <xf numFmtId="0" fontId="42" fillId="2" borderId="5" xfId="0" applyNumberFormat="1" applyFont="1" applyFill="1" applyBorder="1" applyAlignment="1">
      <alignment horizontal="center" vertical="center" wrapText="1"/>
    </xf>
    <xf numFmtId="0" fontId="42" fillId="2" borderId="30" xfId="0" applyNumberFormat="1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9" fillId="0" borderId="50" xfId="0" applyFont="1" applyFill="1" applyBorder="1" applyAlignment="1">
      <alignment horizontal="left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5"/>
    <cellStyle name="Hyperlink" xfId="6" builtinId="8"/>
    <cellStyle name="Normal" xfId="0" builtinId="0"/>
    <cellStyle name="Normal 2 2" xfId="4"/>
    <cellStyle name="Normal 2 4" xfId="3"/>
    <cellStyle name="Percent" xfId="2" builtinId="5"/>
  </cellStyles>
  <dxfs count="44"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9900"/>
      </font>
      <fill>
        <patternFill>
          <bgColor rgb="FF00990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900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15</xdr:row>
      <xdr:rowOff>239484</xdr:rowOff>
    </xdr:from>
    <xdr:to>
      <xdr:col>0</xdr:col>
      <xdr:colOff>283028</xdr:colOff>
      <xdr:row>15</xdr:row>
      <xdr:rowOff>435427</xdr:rowOff>
    </xdr:to>
    <xdr:sp macro="" textlink="">
      <xdr:nvSpPr>
        <xdr:cNvPr id="3" name="Flowchart: Process 2"/>
        <xdr:cNvSpPr/>
      </xdr:nvSpPr>
      <xdr:spPr>
        <a:xfrm>
          <a:off x="54428" y="6144984"/>
          <a:ext cx="228600" cy="195943"/>
        </a:xfrm>
        <a:prstGeom prst="flowChartProcess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666750</xdr:colOff>
      <xdr:row>15</xdr:row>
      <xdr:rowOff>239484</xdr:rowOff>
    </xdr:from>
    <xdr:to>
      <xdr:col>1</xdr:col>
      <xdr:colOff>895913</xdr:colOff>
      <xdr:row>15</xdr:row>
      <xdr:rowOff>435427</xdr:rowOff>
    </xdr:to>
    <xdr:sp macro="" textlink="">
      <xdr:nvSpPr>
        <xdr:cNvPr id="4" name="Flowchart: Process 3"/>
        <xdr:cNvSpPr/>
      </xdr:nvSpPr>
      <xdr:spPr>
        <a:xfrm>
          <a:off x="2993571" y="6144984"/>
          <a:ext cx="229163" cy="195943"/>
        </a:xfrm>
        <a:prstGeom prst="flowChartProcess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304800</xdr:colOff>
      <xdr:row>15</xdr:row>
      <xdr:rowOff>190498</xdr:rowOff>
    </xdr:from>
    <xdr:to>
      <xdr:col>1</xdr:col>
      <xdr:colOff>416379</xdr:colOff>
      <xdr:row>16</xdr:row>
      <xdr:rowOff>21667</xdr:rowOff>
    </xdr:to>
    <xdr:sp macro="" textlink="">
      <xdr:nvSpPr>
        <xdr:cNvPr id="5" name="TextBox 12"/>
        <xdr:cNvSpPr txBox="1"/>
      </xdr:nvSpPr>
      <xdr:spPr>
        <a:xfrm>
          <a:off x="304800" y="6095998"/>
          <a:ext cx="2438400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/>
            <a:t>Accomplishment per Province</a:t>
          </a:r>
        </a:p>
      </xdr:txBody>
    </xdr:sp>
    <xdr:clientData/>
  </xdr:twoCellAnchor>
  <xdr:twoCellAnchor>
    <xdr:from>
      <xdr:col>1</xdr:col>
      <xdr:colOff>1025978</xdr:colOff>
      <xdr:row>15</xdr:row>
      <xdr:rowOff>204106</xdr:rowOff>
    </xdr:from>
    <xdr:to>
      <xdr:col>3</xdr:col>
      <xdr:colOff>1034142</xdr:colOff>
      <xdr:row>16</xdr:row>
      <xdr:rowOff>81640</xdr:rowOff>
    </xdr:to>
    <xdr:sp macro="" textlink="">
      <xdr:nvSpPr>
        <xdr:cNvPr id="6" name="TextBox 13"/>
        <xdr:cNvSpPr txBox="1"/>
      </xdr:nvSpPr>
      <xdr:spPr>
        <a:xfrm>
          <a:off x="3352799" y="6109606"/>
          <a:ext cx="2920093" cy="32657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/>
            <a:t>Accomplishment of the Region</a:t>
          </a:r>
        </a:p>
      </xdr:txBody>
    </xdr:sp>
    <xdr:clientData/>
  </xdr:twoCellAnchor>
  <xdr:twoCellAnchor editAs="oneCell">
    <xdr:from>
      <xdr:col>3</xdr:col>
      <xdr:colOff>819150</xdr:colOff>
      <xdr:row>0</xdr:row>
      <xdr:rowOff>114300</xdr:rowOff>
    </xdr:from>
    <xdr:to>
      <xdr:col>4</xdr:col>
      <xdr:colOff>1343025</xdr:colOff>
      <xdr:row>1</xdr:row>
      <xdr:rowOff>361950</xdr:rowOff>
    </xdr:to>
    <xdr:pic>
      <xdr:nvPicPr>
        <xdr:cNvPr id="8" name="Picture 7" descr="http://pamana.net/sites/default/files/log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114300"/>
          <a:ext cx="1981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</xdr:colOff>
      <xdr:row>0</xdr:row>
      <xdr:rowOff>133350</xdr:rowOff>
    </xdr:from>
    <xdr:to>
      <xdr:col>3</xdr:col>
      <xdr:colOff>889000</xdr:colOff>
      <xdr:row>1</xdr:row>
      <xdr:rowOff>305435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546100" cy="5054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35718</xdr:colOff>
      <xdr:row>29</xdr:row>
      <xdr:rowOff>0</xdr:rowOff>
    </xdr:from>
    <xdr:to>
      <xdr:col>22</xdr:col>
      <xdr:colOff>14287</xdr:colOff>
      <xdr:row>30</xdr:row>
      <xdr:rowOff>69652</xdr:rowOff>
    </xdr:to>
    <xdr:grpSp>
      <xdr:nvGrpSpPr>
        <xdr:cNvPr id="9" name="Group 8"/>
        <xdr:cNvGrpSpPr/>
      </xdr:nvGrpSpPr>
      <xdr:grpSpPr>
        <a:xfrm>
          <a:off x="6692635" y="9683750"/>
          <a:ext cx="4190735" cy="228402"/>
          <a:chOff x="304800" y="5517932"/>
          <a:chExt cx="4038600" cy="307777"/>
        </a:xfrm>
      </xdr:grpSpPr>
      <xdr:sp macro="" textlink="">
        <xdr:nvSpPr>
          <xdr:cNvPr id="10" name="Rectangle 9"/>
          <xdr:cNvSpPr/>
        </xdr:nvSpPr>
        <xdr:spPr>
          <a:xfrm>
            <a:off x="304800" y="5562600"/>
            <a:ext cx="228600" cy="228600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1" name="Rectangle 10"/>
          <xdr:cNvSpPr/>
        </xdr:nvSpPr>
        <xdr:spPr>
          <a:xfrm>
            <a:off x="1524000" y="5578366"/>
            <a:ext cx="228600" cy="22860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2" name="Rectangle 11"/>
          <xdr:cNvSpPr/>
        </xdr:nvSpPr>
        <xdr:spPr>
          <a:xfrm>
            <a:off x="2895600" y="5578366"/>
            <a:ext cx="228600" cy="22860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33400" y="5517932"/>
            <a:ext cx="9906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ON-GOING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752600" y="5517932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COMPLETED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124200" y="5517932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SUSPENDED</a:t>
            </a:r>
          </a:p>
        </xdr:txBody>
      </xdr:sp>
    </xdr:grpSp>
    <xdr:clientData/>
  </xdr:twoCellAnchor>
  <xdr:twoCellAnchor editAs="oneCell">
    <xdr:from>
      <xdr:col>20</xdr:col>
      <xdr:colOff>228600</xdr:colOff>
      <xdr:row>0</xdr:row>
      <xdr:rowOff>38100</xdr:rowOff>
    </xdr:from>
    <xdr:to>
      <xdr:col>21</xdr:col>
      <xdr:colOff>1828800</xdr:colOff>
      <xdr:row>1</xdr:row>
      <xdr:rowOff>285750</xdr:rowOff>
    </xdr:to>
    <xdr:pic>
      <xdr:nvPicPr>
        <xdr:cNvPr id="16" name="Picture 15" descr="http://pamana.net/sites/default/files/log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77275" y="38100"/>
          <a:ext cx="1981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133350</xdr:colOff>
      <xdr:row>0</xdr:row>
      <xdr:rowOff>57150</xdr:rowOff>
    </xdr:from>
    <xdr:to>
      <xdr:col>20</xdr:col>
      <xdr:colOff>298450</xdr:colOff>
      <xdr:row>1</xdr:row>
      <xdr:rowOff>229235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01025" y="57150"/>
          <a:ext cx="546100" cy="505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150018</xdr:colOff>
      <xdr:row>14</xdr:row>
      <xdr:rowOff>361950</xdr:rowOff>
    </xdr:from>
    <xdr:to>
      <xdr:col>21</xdr:col>
      <xdr:colOff>1414462</xdr:colOff>
      <xdr:row>15</xdr:row>
      <xdr:rowOff>203002</xdr:rowOff>
    </xdr:to>
    <xdr:grpSp>
      <xdr:nvGrpSpPr>
        <xdr:cNvPr id="9" name="Group 8"/>
        <xdr:cNvGrpSpPr/>
      </xdr:nvGrpSpPr>
      <xdr:grpSpPr>
        <a:xfrm>
          <a:off x="6703218" y="6581775"/>
          <a:ext cx="4198144" cy="298252"/>
          <a:chOff x="304800" y="5517932"/>
          <a:chExt cx="4038600" cy="307777"/>
        </a:xfrm>
      </xdr:grpSpPr>
      <xdr:sp macro="" textlink="">
        <xdr:nvSpPr>
          <xdr:cNvPr id="10" name="Rectangle 9"/>
          <xdr:cNvSpPr/>
        </xdr:nvSpPr>
        <xdr:spPr>
          <a:xfrm>
            <a:off x="304800" y="5562600"/>
            <a:ext cx="228600" cy="228600"/>
          </a:xfrm>
          <a:prstGeom prst="rect">
            <a:avLst/>
          </a:prstGeom>
          <a:solidFill>
            <a:srgbClr val="008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1" name="Rectangle 10"/>
          <xdr:cNvSpPr/>
        </xdr:nvSpPr>
        <xdr:spPr>
          <a:xfrm>
            <a:off x="1524000" y="5578366"/>
            <a:ext cx="228600" cy="22860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2" name="Rectangle 11"/>
          <xdr:cNvSpPr/>
        </xdr:nvSpPr>
        <xdr:spPr>
          <a:xfrm>
            <a:off x="2895600" y="5578366"/>
            <a:ext cx="228600" cy="22860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33400" y="5517932"/>
            <a:ext cx="9906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ON-GOING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752600" y="5517932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COMPLETED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124200" y="5517932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SUSPENDED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76200</xdr:rowOff>
    </xdr:from>
    <xdr:to>
      <xdr:col>21</xdr:col>
      <xdr:colOff>1562100</xdr:colOff>
      <xdr:row>1</xdr:row>
      <xdr:rowOff>323850</xdr:rowOff>
    </xdr:to>
    <xdr:pic>
      <xdr:nvPicPr>
        <xdr:cNvPr id="16" name="Picture 15" descr="http://pamana.net/sites/default/files/log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67800" y="76200"/>
          <a:ext cx="1981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247650</xdr:colOff>
      <xdr:row>0</xdr:row>
      <xdr:rowOff>95250</xdr:rowOff>
    </xdr:from>
    <xdr:to>
      <xdr:col>20</xdr:col>
      <xdr:colOff>31750</xdr:colOff>
      <xdr:row>1</xdr:row>
      <xdr:rowOff>267335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91550" y="95250"/>
          <a:ext cx="546100" cy="5054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14546</xdr:colOff>
      <xdr:row>33</xdr:row>
      <xdr:rowOff>127004</xdr:rowOff>
    </xdr:from>
    <xdr:to>
      <xdr:col>21</xdr:col>
      <xdr:colOff>1347795</xdr:colOff>
      <xdr:row>34</xdr:row>
      <xdr:rowOff>175994</xdr:rowOff>
    </xdr:to>
    <xdr:grpSp>
      <xdr:nvGrpSpPr>
        <xdr:cNvPr id="11" name="Group 10"/>
        <xdr:cNvGrpSpPr/>
      </xdr:nvGrpSpPr>
      <xdr:grpSpPr>
        <a:xfrm>
          <a:off x="6643946" y="11328404"/>
          <a:ext cx="3371599" cy="239490"/>
          <a:chOff x="6629129" y="12435421"/>
          <a:chExt cx="3481666" cy="239490"/>
        </a:xfrm>
      </xdr:grpSpPr>
      <xdr:sp macro="" textlink="">
        <xdr:nvSpPr>
          <xdr:cNvPr id="3" name="Rectangle 2"/>
          <xdr:cNvSpPr/>
        </xdr:nvSpPr>
        <xdr:spPr>
          <a:xfrm>
            <a:off x="6629129" y="12455253"/>
            <a:ext cx="223753" cy="194792"/>
          </a:xfrm>
          <a:prstGeom prst="rect">
            <a:avLst/>
          </a:prstGeom>
          <a:solidFill>
            <a:srgbClr val="008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000"/>
          </a:p>
        </xdr:txBody>
      </xdr:sp>
      <xdr:sp macro="" textlink="">
        <xdr:nvSpPr>
          <xdr:cNvPr id="4" name="Rectangle 3"/>
          <xdr:cNvSpPr/>
        </xdr:nvSpPr>
        <xdr:spPr>
          <a:xfrm>
            <a:off x="7650246" y="12452293"/>
            <a:ext cx="223753" cy="194792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000"/>
          </a:p>
        </xdr:txBody>
      </xdr:sp>
      <xdr:sp macro="" textlink="">
        <xdr:nvSpPr>
          <xdr:cNvPr id="5" name="Rectangle 4"/>
          <xdr:cNvSpPr/>
        </xdr:nvSpPr>
        <xdr:spPr>
          <a:xfrm>
            <a:off x="8754024" y="12452293"/>
            <a:ext cx="223753" cy="194792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0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6848371" y="12435421"/>
            <a:ext cx="845708" cy="23282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latin typeface="Arial Narrow" pitchFamily="34" charset="0"/>
              </a:rPr>
              <a:t>ON-GOING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7848322" y="12435421"/>
            <a:ext cx="882928" cy="21166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latin typeface="Arial Narrow" pitchFamily="34" charset="0"/>
              </a:rPr>
              <a:t>COMPLETED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8941516" y="12435421"/>
            <a:ext cx="1169279" cy="23949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latin typeface="Arial Narrow" pitchFamily="34" charset="0"/>
              </a:rPr>
              <a:t>SUSPENDED</a:t>
            </a:r>
          </a:p>
        </xdr:txBody>
      </xdr:sp>
    </xdr:grpSp>
    <xdr:clientData/>
  </xdr:twoCellAnchor>
  <xdr:twoCellAnchor editAs="oneCell">
    <xdr:from>
      <xdr:col>19</xdr:col>
      <xdr:colOff>232833</xdr:colOff>
      <xdr:row>0</xdr:row>
      <xdr:rowOff>52916</xdr:rowOff>
    </xdr:from>
    <xdr:to>
      <xdr:col>21</xdr:col>
      <xdr:colOff>1452033</xdr:colOff>
      <xdr:row>1</xdr:row>
      <xdr:rowOff>295274</xdr:rowOff>
    </xdr:to>
    <xdr:pic>
      <xdr:nvPicPr>
        <xdr:cNvPr id="9" name="Picture 8" descr="http://pamana.net/sites/default/files/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3833" y="52916"/>
          <a:ext cx="1981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137583</xdr:colOff>
      <xdr:row>0</xdr:row>
      <xdr:rowOff>71966</xdr:rowOff>
    </xdr:from>
    <xdr:to>
      <xdr:col>19</xdr:col>
      <xdr:colOff>302683</xdr:colOff>
      <xdr:row>1</xdr:row>
      <xdr:rowOff>238759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583" y="71966"/>
          <a:ext cx="546100" cy="5054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</xdr:colOff>
      <xdr:row>36</xdr:row>
      <xdr:rowOff>114300</xdr:rowOff>
    </xdr:from>
    <xdr:to>
      <xdr:col>21</xdr:col>
      <xdr:colOff>1900237</xdr:colOff>
      <xdr:row>38</xdr:row>
      <xdr:rowOff>85725</xdr:rowOff>
    </xdr:to>
    <xdr:grpSp>
      <xdr:nvGrpSpPr>
        <xdr:cNvPr id="2" name="Group 1"/>
        <xdr:cNvGrpSpPr/>
      </xdr:nvGrpSpPr>
      <xdr:grpSpPr>
        <a:xfrm>
          <a:off x="6617493" y="11725275"/>
          <a:ext cx="4179094" cy="352425"/>
          <a:chOff x="304800" y="5550927"/>
          <a:chExt cx="4038600" cy="316026"/>
        </a:xfrm>
      </xdr:grpSpPr>
      <xdr:sp macro="" textlink="">
        <xdr:nvSpPr>
          <xdr:cNvPr id="3" name="Rectangle 2"/>
          <xdr:cNvSpPr/>
        </xdr:nvSpPr>
        <xdr:spPr>
          <a:xfrm>
            <a:off x="304800" y="5562600"/>
            <a:ext cx="228600" cy="228600"/>
          </a:xfrm>
          <a:prstGeom prst="rect">
            <a:avLst/>
          </a:prstGeom>
          <a:solidFill>
            <a:srgbClr val="008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1524000" y="5578366"/>
            <a:ext cx="228600" cy="22860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2895600" y="5578366"/>
            <a:ext cx="228600" cy="22860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533400" y="5550927"/>
            <a:ext cx="9906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ON-GOING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752600" y="5550927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COMPLETED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3124200" y="5559176"/>
            <a:ext cx="12192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>
                <a:latin typeface="Arial Narrow" pitchFamily="34" charset="0"/>
              </a:rPr>
              <a:t>SUSPENDED</a:t>
            </a:r>
          </a:p>
        </xdr:txBody>
      </xdr:sp>
    </xdr:grpSp>
    <xdr:clientData/>
  </xdr:twoCellAnchor>
  <xdr:twoCellAnchor editAs="oneCell">
    <xdr:from>
      <xdr:col>20</xdr:col>
      <xdr:colOff>323850</xdr:colOff>
      <xdr:row>0</xdr:row>
      <xdr:rowOff>66675</xdr:rowOff>
    </xdr:from>
    <xdr:to>
      <xdr:col>21</xdr:col>
      <xdr:colOff>1924050</xdr:colOff>
      <xdr:row>1</xdr:row>
      <xdr:rowOff>314325</xdr:rowOff>
    </xdr:to>
    <xdr:pic>
      <xdr:nvPicPr>
        <xdr:cNvPr id="9" name="Picture 8" descr="http://pamana.net/sites/default/files/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66675"/>
          <a:ext cx="1981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228600</xdr:colOff>
      <xdr:row>0</xdr:row>
      <xdr:rowOff>85725</xdr:rowOff>
    </xdr:from>
    <xdr:to>
      <xdr:col>21</xdr:col>
      <xdr:colOff>22225</xdr:colOff>
      <xdr:row>1</xdr:row>
      <xdr:rowOff>257810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5725"/>
          <a:ext cx="546100" cy="50546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0</xdr:row>
      <xdr:rowOff>138112</xdr:rowOff>
    </xdr:from>
    <xdr:to>
      <xdr:col>15</xdr:col>
      <xdr:colOff>685800</xdr:colOff>
      <xdr:row>3</xdr:row>
      <xdr:rowOff>35718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49400" y="138112"/>
          <a:ext cx="638175" cy="602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619126</xdr:colOff>
      <xdr:row>0</xdr:row>
      <xdr:rowOff>109536</xdr:rowOff>
    </xdr:from>
    <xdr:to>
      <xdr:col>16</xdr:col>
      <xdr:colOff>2021682</xdr:colOff>
      <xdr:row>3</xdr:row>
      <xdr:rowOff>35718</xdr:rowOff>
    </xdr:to>
    <xdr:pic>
      <xdr:nvPicPr>
        <xdr:cNvPr id="3" name="Picture 9" descr="Description: http://pamana.net/sites/default/files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20901" y="109536"/>
          <a:ext cx="2478881" cy="63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114300</xdr:rowOff>
    </xdr:from>
    <xdr:to>
      <xdr:col>15</xdr:col>
      <xdr:colOff>209550</xdr:colOff>
      <xdr:row>2</xdr:row>
      <xdr:rowOff>123825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20575" y="114300"/>
          <a:ext cx="4953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0</xdr:row>
      <xdr:rowOff>85725</xdr:rowOff>
    </xdr:from>
    <xdr:to>
      <xdr:col>15</xdr:col>
      <xdr:colOff>2200275</xdr:colOff>
      <xdr:row>2</xdr:row>
      <xdr:rowOff>133350</xdr:rowOff>
    </xdr:to>
    <xdr:pic>
      <xdr:nvPicPr>
        <xdr:cNvPr id="3" name="Picture 9" descr="Description: http://pamana.net/sites/default/files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2050" y="85725"/>
          <a:ext cx="2066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76200</xdr:rowOff>
    </xdr:from>
    <xdr:to>
      <xdr:col>7</xdr:col>
      <xdr:colOff>895351</xdr:colOff>
      <xdr:row>1</xdr:row>
      <xdr:rowOff>485775</xdr:rowOff>
    </xdr:to>
    <xdr:grpSp>
      <xdr:nvGrpSpPr>
        <xdr:cNvPr id="4" name="Group 3"/>
        <xdr:cNvGrpSpPr/>
      </xdr:nvGrpSpPr>
      <xdr:grpSpPr>
        <a:xfrm>
          <a:off x="6597677" y="73152"/>
          <a:ext cx="2689059" cy="718225"/>
          <a:chOff x="7100358" y="0"/>
          <a:chExt cx="2157942" cy="523875"/>
        </a:xfrm>
      </xdr:grpSpPr>
      <xdr:pic>
        <xdr:nvPicPr>
          <xdr:cNvPr id="2" name="Picture 1" descr="http://pamana.net/sites/default/files/logo.png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14708" y="0"/>
            <a:ext cx="1643592" cy="523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Picture 2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00358" y="17743"/>
            <a:ext cx="573181" cy="48826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showWhiteSpace="0" view="pageLayout" zoomScale="110" zoomScalePageLayoutView="110" workbookViewId="0">
      <selection activeCell="B6" sqref="B6"/>
    </sheetView>
  </sheetViews>
  <sheetFormatPr defaultColWidth="9.140625" defaultRowHeight="15" x14ac:dyDescent="0.25"/>
  <cols>
    <col min="1" max="1" width="32.42578125" customWidth="1"/>
    <col min="2" max="5" width="20.28515625" customWidth="1"/>
    <col min="6" max="6" width="10.42578125" customWidth="1"/>
    <col min="7" max="7" width="19" customWidth="1"/>
    <col min="8" max="8" width="21.140625" bestFit="1" customWidth="1"/>
  </cols>
  <sheetData>
    <row r="1" spans="1:8" ht="26.25" x14ac:dyDescent="0.25">
      <c r="A1" s="656" t="s">
        <v>73</v>
      </c>
      <c r="B1" s="656"/>
      <c r="C1" s="656"/>
      <c r="D1" s="656"/>
      <c r="E1" s="656"/>
    </row>
    <row r="2" spans="1:8" ht="42" customHeight="1" thickBot="1" x14ac:dyDescent="0.3">
      <c r="A2" s="657" t="s">
        <v>78</v>
      </c>
      <c r="B2" s="657"/>
      <c r="C2" s="657"/>
      <c r="D2" s="657"/>
      <c r="E2" s="657"/>
    </row>
    <row r="3" spans="1:8" ht="36.75" customHeight="1" thickBot="1" x14ac:dyDescent="0.35">
      <c r="A3" s="15" t="s">
        <v>76</v>
      </c>
      <c r="B3" s="16"/>
      <c r="C3" s="15" t="s">
        <v>74</v>
      </c>
      <c r="D3" s="599">
        <f ca="1">NOW()</f>
        <v>41856.580971296295</v>
      </c>
      <c r="E3" s="13"/>
    </row>
    <row r="4" spans="1:8" ht="35.25" customHeight="1" thickBot="1" x14ac:dyDescent="0.3">
      <c r="A4" s="2" t="s">
        <v>58</v>
      </c>
      <c r="B4" s="2" t="s">
        <v>69</v>
      </c>
      <c r="C4" s="2" t="s">
        <v>70</v>
      </c>
      <c r="D4" s="2" t="s">
        <v>71</v>
      </c>
      <c r="E4" s="2" t="s">
        <v>72</v>
      </c>
    </row>
    <row r="5" spans="1:8" ht="28.7" customHeight="1" thickTop="1" thickBot="1" x14ac:dyDescent="0.3">
      <c r="A5" s="19" t="s">
        <v>0</v>
      </c>
      <c r="B5" s="24">
        <v>20000000</v>
      </c>
      <c r="C5" s="25">
        <f>'AGUSAN DEL NORTE'!W23</f>
        <v>19465600</v>
      </c>
      <c r="D5" s="17">
        <f>'AGUSAN DEL NORTE'!X23</f>
        <v>0.97328000000000003</v>
      </c>
      <c r="E5" s="147">
        <f>C5/$B$9</f>
        <v>0.1232</v>
      </c>
    </row>
    <row r="6" spans="1:8" ht="28.7" customHeight="1" thickTop="1" thickBot="1" x14ac:dyDescent="0.3">
      <c r="A6" s="20" t="s">
        <v>1</v>
      </c>
      <c r="B6" s="26">
        <v>70000000</v>
      </c>
      <c r="C6" s="27">
        <f>'AGUSAN DEL SUR'!W14</f>
        <v>62739500</v>
      </c>
      <c r="D6" s="18">
        <f>'AGUSAN DEL SUR'!X14</f>
        <v>0.89627857142857148</v>
      </c>
      <c r="E6" s="147">
        <f>C6/$B$9</f>
        <v>0.39708544303797466</v>
      </c>
    </row>
    <row r="7" spans="1:8" ht="28.7" customHeight="1" thickTop="1" thickBot="1" x14ac:dyDescent="0.3">
      <c r="A7" s="21" t="s">
        <v>2</v>
      </c>
      <c r="B7" s="28">
        <v>30000000</v>
      </c>
      <c r="C7" s="29">
        <f>'SURIGAO DEL NORTE'!X20</f>
        <v>12775050</v>
      </c>
      <c r="D7" s="109">
        <f>'SURIGAO DEL NORTE'!Y20</f>
        <v>0.42583499999999996</v>
      </c>
      <c r="E7" s="147">
        <f>C7/$B$9</f>
        <v>8.0854746835443039E-2</v>
      </c>
    </row>
    <row r="8" spans="1:8" ht="28.7" customHeight="1" thickBot="1" x14ac:dyDescent="0.3">
      <c r="A8" s="22" t="s">
        <v>3</v>
      </c>
      <c r="B8" s="12">
        <v>38000000</v>
      </c>
      <c r="C8" s="30">
        <f>'SURIGAO DEL SUR'!W18</f>
        <v>37600000</v>
      </c>
      <c r="D8" s="14">
        <f>'SURIGAO DEL SUR'!X18</f>
        <v>0.98947368421052617</v>
      </c>
      <c r="E8" s="147">
        <f>C8/$B$9</f>
        <v>0.23797468354430379</v>
      </c>
    </row>
    <row r="9" spans="1:8" ht="28.7" customHeight="1" thickTop="1" thickBot="1" x14ac:dyDescent="0.3">
      <c r="A9" s="23" t="s">
        <v>23</v>
      </c>
      <c r="B9" s="4">
        <f>SUM(B5:B8)</f>
        <v>158000000</v>
      </c>
      <c r="C9" s="31">
        <f>SUM(C5:C8)</f>
        <v>132580150</v>
      </c>
      <c r="D9" s="111"/>
      <c r="E9" s="65">
        <f>SUM(E5:E8)</f>
        <v>0.8391148734177214</v>
      </c>
    </row>
    <row r="10" spans="1:8" ht="36" customHeight="1" thickBot="1" x14ac:dyDescent="0.35">
      <c r="A10" s="15" t="s">
        <v>77</v>
      </c>
      <c r="B10" s="594"/>
      <c r="C10" s="15" t="s">
        <v>74</v>
      </c>
      <c r="D10" s="599">
        <f ca="1">NOW()</f>
        <v>41856.580971296295</v>
      </c>
      <c r="E10" s="13"/>
    </row>
    <row r="11" spans="1:8" s="1" customFormat="1" ht="35.25" customHeight="1" thickBot="1" x14ac:dyDescent="0.35">
      <c r="A11" s="2" t="s">
        <v>58</v>
      </c>
      <c r="B11" s="2" t="s">
        <v>69</v>
      </c>
      <c r="C11" s="2" t="s">
        <v>70</v>
      </c>
      <c r="D11" s="2" t="s">
        <v>71</v>
      </c>
      <c r="E11" s="2" t="s">
        <v>72</v>
      </c>
    </row>
    <row r="12" spans="1:8" s="1" customFormat="1" ht="28.5" customHeight="1" thickTop="1" thickBot="1" x14ac:dyDescent="0.35">
      <c r="A12" s="6" t="s">
        <v>0</v>
      </c>
      <c r="B12" s="7">
        <v>5000000</v>
      </c>
      <c r="C12" s="7">
        <v>0</v>
      </c>
      <c r="D12" s="132">
        <f>'AGUSAN DEL NORTE'!X28</f>
        <v>0</v>
      </c>
      <c r="E12" s="112">
        <f>C12/B15</f>
        <v>0</v>
      </c>
    </row>
    <row r="13" spans="1:8" s="1" customFormat="1" ht="28.7" customHeight="1" thickBot="1" x14ac:dyDescent="0.35">
      <c r="A13" s="8" t="s">
        <v>2</v>
      </c>
      <c r="B13" s="9">
        <v>135000000</v>
      </c>
      <c r="C13" s="9">
        <f>'SURIGAO DEL NORTE'!X32</f>
        <v>63369500</v>
      </c>
      <c r="D13" s="10">
        <f>'SURIGAO DEL NORTE'!Y32</f>
        <v>0.46940370370370366</v>
      </c>
      <c r="E13" s="113">
        <f>C13/B15</f>
        <v>0.28378638602776535</v>
      </c>
      <c r="H13" s="134"/>
    </row>
    <row r="14" spans="1:8" s="1" customFormat="1" ht="28.7" customHeight="1" thickBot="1" x14ac:dyDescent="0.35">
      <c r="A14" s="11" t="s">
        <v>3</v>
      </c>
      <c r="B14" s="12">
        <v>83300000</v>
      </c>
      <c r="C14" s="12">
        <f>'SURIGAO DEL SUR'!W35</f>
        <v>30123200</v>
      </c>
      <c r="D14" s="14">
        <f>'SURIGAO DEL SUR'!X35</f>
        <v>0.32560864345738294</v>
      </c>
      <c r="E14" s="114">
        <f>C14/B15</f>
        <v>0.13490013434841022</v>
      </c>
    </row>
    <row r="15" spans="1:8" s="1" customFormat="1" ht="28.7" customHeight="1" thickBot="1" x14ac:dyDescent="0.35">
      <c r="A15" s="3" t="s">
        <v>23</v>
      </c>
      <c r="B15" s="4">
        <f>SUM(B12:B14)</f>
        <v>223300000</v>
      </c>
      <c r="C15" s="4">
        <f>SUM(C12:C14)</f>
        <v>93492700</v>
      </c>
      <c r="D15" s="111"/>
      <c r="E15" s="5">
        <f>SUM(E12:E14)</f>
        <v>0.4186865203761756</v>
      </c>
    </row>
    <row r="16" spans="1:8" ht="35.25" customHeight="1" x14ac:dyDescent="0.25"/>
  </sheetData>
  <mergeCells count="2">
    <mergeCell ref="A1:E1"/>
    <mergeCell ref="A2:E2"/>
  </mergeCells>
  <pageMargins left="0.80208333333333337" right="0.7" top="0.75" bottom="0.75" header="0.3" footer="0.3"/>
  <pageSetup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9" sqref="G19"/>
    </sheetView>
  </sheetViews>
  <sheetFormatPr defaultRowHeight="15" x14ac:dyDescent="0.25"/>
  <cols>
    <col min="1" max="1" width="29.85546875" customWidth="1"/>
    <col min="2" max="2" width="14" customWidth="1"/>
    <col min="3" max="3" width="12.85546875" customWidth="1"/>
    <col min="4" max="4" width="22" customWidth="1"/>
    <col min="5" max="5" width="11" customWidth="1"/>
    <col min="6" max="6" width="10" customWidth="1"/>
    <col min="7" max="7" width="12" customWidth="1"/>
    <col min="8" max="8" width="11.42578125" customWidth="1"/>
    <col min="9" max="9" width="12.5703125" customWidth="1"/>
  </cols>
  <sheetData>
    <row r="1" spans="1:9" x14ac:dyDescent="0.25">
      <c r="A1" t="s">
        <v>265</v>
      </c>
    </row>
    <row r="3" spans="1:9" s="616" customFormat="1" ht="30" x14ac:dyDescent="0.25">
      <c r="A3" s="566" t="s">
        <v>266</v>
      </c>
      <c r="B3" s="566" t="s">
        <v>267</v>
      </c>
      <c r="C3" s="566" t="s">
        <v>268</v>
      </c>
      <c r="D3" s="566" t="s">
        <v>269</v>
      </c>
      <c r="E3" s="617" t="s">
        <v>270</v>
      </c>
      <c r="F3" s="617" t="s">
        <v>271</v>
      </c>
      <c r="G3" s="617" t="s">
        <v>272</v>
      </c>
      <c r="H3" s="617" t="s">
        <v>273</v>
      </c>
      <c r="I3" s="617" t="s">
        <v>274</v>
      </c>
    </row>
    <row r="4" spans="1:9" x14ac:dyDescent="0.25">
      <c r="A4" s="87"/>
      <c r="B4" s="87"/>
      <c r="C4" s="87"/>
      <c r="D4" s="87"/>
      <c r="E4" s="87"/>
      <c r="F4" s="87"/>
      <c r="G4" s="87"/>
      <c r="H4" s="87"/>
      <c r="I4" s="87"/>
    </row>
    <row r="5" spans="1:9" x14ac:dyDescent="0.25">
      <c r="A5" s="87"/>
      <c r="B5" s="87"/>
      <c r="C5" s="87"/>
      <c r="D5" s="87"/>
      <c r="E5" s="87"/>
      <c r="F5" s="87"/>
      <c r="G5" s="87"/>
      <c r="H5" s="87"/>
      <c r="I5" s="87"/>
    </row>
    <row r="6" spans="1:9" x14ac:dyDescent="0.25">
      <c r="A6" s="87"/>
      <c r="B6" s="87"/>
      <c r="C6" s="87"/>
      <c r="D6" s="87"/>
      <c r="E6" s="87"/>
      <c r="F6" s="87"/>
      <c r="G6" s="87"/>
      <c r="H6" s="87"/>
      <c r="I6" s="87"/>
    </row>
    <row r="8" spans="1:9" x14ac:dyDescent="0.25">
      <c r="A8" s="86" t="s">
        <v>275</v>
      </c>
      <c r="B8" s="86" t="s">
        <v>230</v>
      </c>
      <c r="C8" s="86" t="s">
        <v>79</v>
      </c>
      <c r="D8" s="619" t="s">
        <v>277</v>
      </c>
    </row>
    <row r="9" spans="1:9" x14ac:dyDescent="0.25">
      <c r="A9" s="87" t="s">
        <v>276</v>
      </c>
      <c r="B9" s="87"/>
      <c r="C9" s="87"/>
      <c r="D9" s="87"/>
    </row>
    <row r="10" spans="1:9" x14ac:dyDescent="0.25">
      <c r="A10" s="87" t="s">
        <v>273</v>
      </c>
      <c r="B10" s="87"/>
      <c r="C10" s="87"/>
      <c r="D10" s="87"/>
    </row>
    <row r="11" spans="1:9" x14ac:dyDescent="0.25">
      <c r="A11" s="87" t="s">
        <v>274</v>
      </c>
      <c r="B11" s="87"/>
      <c r="C11" s="87"/>
      <c r="D11" s="87"/>
    </row>
    <row r="12" spans="1:9" ht="30" x14ac:dyDescent="0.25">
      <c r="A12" s="564" t="s">
        <v>278</v>
      </c>
      <c r="B12" s="87"/>
      <c r="C12" s="87"/>
      <c r="D12" s="87"/>
    </row>
    <row r="13" spans="1:9" ht="30" x14ac:dyDescent="0.25">
      <c r="A13" s="564" t="s">
        <v>279</v>
      </c>
      <c r="B13" s="87"/>
      <c r="C13" s="87"/>
      <c r="D13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showWhiteSpace="0" view="pageBreakPreview" zoomScale="90" zoomScaleNormal="80" zoomScaleSheetLayoutView="90" zoomScalePageLayoutView="50" workbookViewId="0">
      <selection activeCell="D20" sqref="D20"/>
    </sheetView>
  </sheetViews>
  <sheetFormatPr defaultColWidth="9.140625" defaultRowHeight="12.75" x14ac:dyDescent="0.2"/>
  <cols>
    <col min="1" max="1" width="7.42578125" style="32" customWidth="1"/>
    <col min="2" max="2" width="30.140625" style="32" customWidth="1"/>
    <col min="3" max="3" width="15.7109375" style="32" customWidth="1"/>
    <col min="4" max="4" width="14.140625" style="33" customWidth="1"/>
    <col min="5" max="7" width="5.7109375" style="32" customWidth="1"/>
    <col min="8" max="17" width="2.5703125" style="32" customWidth="1"/>
    <col min="18" max="21" width="5.7109375" style="32" customWidth="1"/>
    <col min="22" max="22" width="30.140625" style="32" customWidth="1"/>
    <col min="23" max="23" width="1.42578125" style="32" customWidth="1"/>
    <col min="24" max="24" width="0.7109375" style="32" customWidth="1"/>
    <col min="25" max="25" width="1.42578125" style="143" customWidth="1"/>
    <col min="26" max="26" width="8.7109375" style="32" customWidth="1"/>
    <col min="27" max="16384" width="9.140625" style="32"/>
  </cols>
  <sheetData>
    <row r="1" spans="1:25" ht="26.25" customHeight="1" x14ac:dyDescent="0.2">
      <c r="A1" s="659" t="s">
        <v>73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</row>
    <row r="2" spans="1:25" ht="26.25" customHeight="1" x14ac:dyDescent="0.4">
      <c r="A2" s="660" t="s">
        <v>94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</row>
    <row r="3" spans="1:25" s="58" customFormat="1" ht="30" customHeight="1" x14ac:dyDescent="0.3">
      <c r="A3" s="60" t="s">
        <v>128</v>
      </c>
      <c r="B3" s="57"/>
      <c r="C3" s="57"/>
      <c r="D3" s="57"/>
      <c r="E3" s="57"/>
      <c r="F3" s="57"/>
      <c r="G3" s="57"/>
      <c r="H3" s="60" t="s">
        <v>101</v>
      </c>
      <c r="I3" s="57"/>
      <c r="J3" s="57"/>
      <c r="K3" s="57"/>
      <c r="L3" s="57"/>
      <c r="M3" s="57"/>
      <c r="N3" s="57"/>
      <c r="O3" s="57"/>
      <c r="P3" s="57"/>
      <c r="Q3" s="57"/>
      <c r="R3" s="658">
        <f ca="1">NOW()</f>
        <v>41856.580971296295</v>
      </c>
      <c r="S3" s="658"/>
      <c r="T3" s="658"/>
      <c r="U3" s="658"/>
      <c r="V3" s="57"/>
      <c r="Y3" s="646"/>
    </row>
    <row r="4" spans="1:25" ht="7.5" customHeight="1" x14ac:dyDescent="0.4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</row>
    <row r="5" spans="1:25" s="49" customFormat="1" ht="33.75" customHeight="1" x14ac:dyDescent="0.25">
      <c r="A5" s="669" t="s">
        <v>97</v>
      </c>
      <c r="B5" s="669"/>
      <c r="C5" s="669"/>
      <c r="D5" s="669"/>
      <c r="E5" s="674" t="s">
        <v>98</v>
      </c>
      <c r="F5" s="675"/>
      <c r="G5" s="676"/>
      <c r="H5" s="669" t="s">
        <v>99</v>
      </c>
      <c r="I5" s="669"/>
      <c r="J5" s="669"/>
      <c r="K5" s="669"/>
      <c r="L5" s="669"/>
      <c r="M5" s="669"/>
      <c r="N5" s="669"/>
      <c r="O5" s="669"/>
      <c r="P5" s="669"/>
      <c r="Q5" s="669"/>
      <c r="R5" s="669" t="s">
        <v>100</v>
      </c>
      <c r="S5" s="669"/>
      <c r="T5" s="669"/>
      <c r="U5" s="669"/>
      <c r="V5" s="667" t="s">
        <v>59</v>
      </c>
      <c r="Y5" s="647"/>
    </row>
    <row r="6" spans="1:25" ht="87.75" customHeight="1" x14ac:dyDescent="0.2">
      <c r="A6" s="42" t="s">
        <v>79</v>
      </c>
      <c r="B6" s="42" t="s">
        <v>80</v>
      </c>
      <c r="C6" s="43" t="s">
        <v>92</v>
      </c>
      <c r="D6" s="43" t="s">
        <v>103</v>
      </c>
      <c r="E6" s="44" t="s">
        <v>81</v>
      </c>
      <c r="F6" s="44" t="s">
        <v>82</v>
      </c>
      <c r="G6" s="44" t="s">
        <v>83</v>
      </c>
      <c r="H6" s="665" t="s">
        <v>84</v>
      </c>
      <c r="I6" s="665"/>
      <c r="J6" s="665"/>
      <c r="K6" s="665"/>
      <c r="L6" s="665"/>
      <c r="M6" s="665"/>
      <c r="N6" s="665"/>
      <c r="O6" s="665"/>
      <c r="P6" s="665"/>
      <c r="Q6" s="665"/>
      <c r="R6" s="44" t="s">
        <v>90</v>
      </c>
      <c r="S6" s="44" t="s">
        <v>91</v>
      </c>
      <c r="T6" s="44" t="s">
        <v>89</v>
      </c>
      <c r="U6" s="44" t="s">
        <v>85</v>
      </c>
      <c r="V6" s="668"/>
    </row>
    <row r="7" spans="1:25" ht="4.5" customHeight="1" x14ac:dyDescent="0.2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3"/>
    </row>
    <row r="8" spans="1:25" ht="18.75" customHeight="1" x14ac:dyDescent="0.2">
      <c r="A8" s="670" t="s">
        <v>95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</row>
    <row r="9" spans="1:25" ht="4.5" customHeight="1" x14ac:dyDescent="0.2">
      <c r="A9" s="671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3"/>
    </row>
    <row r="10" spans="1:25" ht="30" customHeight="1" x14ac:dyDescent="0.2">
      <c r="A10" s="38">
        <v>1</v>
      </c>
      <c r="B10" s="39" t="s">
        <v>86</v>
      </c>
      <c r="C10" s="39" t="s">
        <v>4</v>
      </c>
      <c r="D10" s="40">
        <v>2000000</v>
      </c>
      <c r="E10" s="41" t="s">
        <v>87</v>
      </c>
      <c r="F10" s="41" t="s">
        <v>87</v>
      </c>
      <c r="G10" s="41" t="s">
        <v>87</v>
      </c>
      <c r="H10" s="664">
        <v>1</v>
      </c>
      <c r="I10" s="666"/>
      <c r="J10" s="666"/>
      <c r="K10" s="666"/>
      <c r="L10" s="666"/>
      <c r="M10" s="666"/>
      <c r="N10" s="666"/>
      <c r="O10" s="666"/>
      <c r="P10" s="666"/>
      <c r="Q10" s="662"/>
      <c r="R10" s="37" t="s">
        <v>87</v>
      </c>
      <c r="S10" s="37" t="s">
        <v>87</v>
      </c>
      <c r="T10" s="45"/>
      <c r="U10" s="45"/>
      <c r="V10" s="59" t="s">
        <v>104</v>
      </c>
      <c r="W10" s="62">
        <f t="shared" ref="W10:W22" si="0">H10*D10</f>
        <v>2000000</v>
      </c>
      <c r="X10" s="63">
        <f>W10/$D$23</f>
        <v>0.1</v>
      </c>
      <c r="Y10" s="648">
        <f>H10</f>
        <v>1</v>
      </c>
    </row>
    <row r="11" spans="1:25" ht="30" customHeight="1" x14ac:dyDescent="0.2">
      <c r="A11" s="34">
        <v>2</v>
      </c>
      <c r="B11" s="35" t="s">
        <v>5</v>
      </c>
      <c r="C11" s="35" t="s">
        <v>6</v>
      </c>
      <c r="D11" s="36">
        <v>1500000</v>
      </c>
      <c r="E11" s="37" t="s">
        <v>87</v>
      </c>
      <c r="F11" s="37" t="s">
        <v>87</v>
      </c>
      <c r="G11" s="37" t="s">
        <v>87</v>
      </c>
      <c r="H11" s="664">
        <v>1</v>
      </c>
      <c r="I11" s="666"/>
      <c r="J11" s="666"/>
      <c r="K11" s="666"/>
      <c r="L11" s="666"/>
      <c r="M11" s="666"/>
      <c r="N11" s="666"/>
      <c r="O11" s="666"/>
      <c r="P11" s="666"/>
      <c r="Q11" s="662"/>
      <c r="R11" s="37" t="s">
        <v>87</v>
      </c>
      <c r="S11" s="37" t="s">
        <v>87</v>
      </c>
      <c r="T11" s="45"/>
      <c r="U11" s="45"/>
      <c r="V11" s="59" t="s">
        <v>104</v>
      </c>
      <c r="W11" s="62">
        <f t="shared" si="0"/>
        <v>1500000</v>
      </c>
      <c r="X11" s="63">
        <f>W11/$D$23</f>
        <v>7.4999999999999997E-2</v>
      </c>
      <c r="Y11" s="648">
        <f t="shared" ref="Y11:Y22" si="1">H11</f>
        <v>1</v>
      </c>
    </row>
    <row r="12" spans="1:25" ht="30" customHeight="1" x14ac:dyDescent="0.2">
      <c r="A12" s="34">
        <v>3</v>
      </c>
      <c r="B12" s="35" t="s">
        <v>7</v>
      </c>
      <c r="C12" s="35" t="s">
        <v>6</v>
      </c>
      <c r="D12" s="36">
        <v>500000</v>
      </c>
      <c r="E12" s="37" t="s">
        <v>87</v>
      </c>
      <c r="F12" s="37" t="s">
        <v>87</v>
      </c>
      <c r="G12" s="37" t="s">
        <v>87</v>
      </c>
      <c r="H12" s="664">
        <v>1</v>
      </c>
      <c r="I12" s="666"/>
      <c r="J12" s="666"/>
      <c r="K12" s="666"/>
      <c r="L12" s="666"/>
      <c r="M12" s="666"/>
      <c r="N12" s="666"/>
      <c r="O12" s="666"/>
      <c r="P12" s="666"/>
      <c r="Q12" s="662"/>
      <c r="R12" s="37" t="s">
        <v>87</v>
      </c>
      <c r="S12" s="37" t="s">
        <v>87</v>
      </c>
      <c r="T12" s="45"/>
      <c r="U12" s="45"/>
      <c r="V12" s="59" t="s">
        <v>104</v>
      </c>
      <c r="W12" s="62">
        <f t="shared" si="0"/>
        <v>500000</v>
      </c>
      <c r="X12" s="63">
        <f t="shared" ref="X12:X22" si="2">W12/$D$23</f>
        <v>2.5000000000000001E-2</v>
      </c>
      <c r="Y12" s="648">
        <f t="shared" si="1"/>
        <v>1</v>
      </c>
    </row>
    <row r="13" spans="1:25" ht="30" customHeight="1" x14ac:dyDescent="0.2">
      <c r="A13" s="34">
        <v>4</v>
      </c>
      <c r="B13" s="35" t="s">
        <v>8</v>
      </c>
      <c r="C13" s="35" t="s">
        <v>9</v>
      </c>
      <c r="D13" s="36">
        <v>1800000</v>
      </c>
      <c r="E13" s="37" t="s">
        <v>87</v>
      </c>
      <c r="F13" s="37" t="s">
        <v>87</v>
      </c>
      <c r="G13" s="37" t="s">
        <v>87</v>
      </c>
      <c r="H13" s="664">
        <v>1</v>
      </c>
      <c r="I13" s="666"/>
      <c r="J13" s="666"/>
      <c r="K13" s="666"/>
      <c r="L13" s="666"/>
      <c r="M13" s="666"/>
      <c r="N13" s="666"/>
      <c r="O13" s="666"/>
      <c r="P13" s="666"/>
      <c r="Q13" s="662"/>
      <c r="R13" s="37" t="s">
        <v>87</v>
      </c>
      <c r="S13" s="37" t="s">
        <v>87</v>
      </c>
      <c r="T13" s="45"/>
      <c r="U13" s="45"/>
      <c r="V13" s="59" t="s">
        <v>104</v>
      </c>
      <c r="W13" s="62">
        <f t="shared" si="0"/>
        <v>1800000</v>
      </c>
      <c r="X13" s="63">
        <f t="shared" si="2"/>
        <v>0.09</v>
      </c>
      <c r="Y13" s="648">
        <f t="shared" si="1"/>
        <v>1</v>
      </c>
    </row>
    <row r="14" spans="1:25" ht="30" customHeight="1" x14ac:dyDescent="0.2">
      <c r="A14" s="34">
        <v>5</v>
      </c>
      <c r="B14" s="35" t="s">
        <v>10</v>
      </c>
      <c r="C14" s="35" t="s">
        <v>9</v>
      </c>
      <c r="D14" s="36">
        <v>200000</v>
      </c>
      <c r="E14" s="37" t="s">
        <v>87</v>
      </c>
      <c r="F14" s="37" t="s">
        <v>87</v>
      </c>
      <c r="G14" s="37" t="s">
        <v>87</v>
      </c>
      <c r="H14" s="664">
        <v>1</v>
      </c>
      <c r="I14" s="666"/>
      <c r="J14" s="666"/>
      <c r="K14" s="666"/>
      <c r="L14" s="666"/>
      <c r="M14" s="666"/>
      <c r="N14" s="666"/>
      <c r="O14" s="666"/>
      <c r="P14" s="666"/>
      <c r="Q14" s="662"/>
      <c r="R14" s="45"/>
      <c r="S14" s="45"/>
      <c r="T14" s="45"/>
      <c r="U14" s="45"/>
      <c r="V14" s="47"/>
      <c r="W14" s="62">
        <f t="shared" si="0"/>
        <v>200000</v>
      </c>
      <c r="X14" s="63">
        <f t="shared" si="2"/>
        <v>0.01</v>
      </c>
      <c r="Y14" s="648">
        <f t="shared" si="1"/>
        <v>1</v>
      </c>
    </row>
    <row r="15" spans="1:25" ht="30" customHeight="1" x14ac:dyDescent="0.2">
      <c r="A15" s="34">
        <v>6</v>
      </c>
      <c r="B15" s="35" t="s">
        <v>11</v>
      </c>
      <c r="C15" s="35" t="s">
        <v>12</v>
      </c>
      <c r="D15" s="36">
        <v>2000000</v>
      </c>
      <c r="E15" s="37" t="s">
        <v>87</v>
      </c>
      <c r="F15" s="37" t="s">
        <v>87</v>
      </c>
      <c r="G15" s="37" t="s">
        <v>87</v>
      </c>
      <c r="H15" s="662">
        <v>1</v>
      </c>
      <c r="I15" s="663"/>
      <c r="J15" s="663"/>
      <c r="K15" s="663"/>
      <c r="L15" s="663"/>
      <c r="M15" s="663"/>
      <c r="N15" s="663"/>
      <c r="O15" s="663"/>
      <c r="P15" s="663"/>
      <c r="Q15" s="664"/>
      <c r="R15" s="37" t="s">
        <v>87</v>
      </c>
      <c r="S15" s="37" t="s">
        <v>87</v>
      </c>
      <c r="T15" s="45"/>
      <c r="U15" s="45"/>
      <c r="V15" s="59" t="s">
        <v>104</v>
      </c>
      <c r="W15" s="62">
        <f t="shared" si="0"/>
        <v>2000000</v>
      </c>
      <c r="X15" s="63">
        <f t="shared" si="2"/>
        <v>0.1</v>
      </c>
      <c r="Y15" s="648">
        <f t="shared" si="1"/>
        <v>1</v>
      </c>
    </row>
    <row r="16" spans="1:25" ht="30" customHeight="1" x14ac:dyDescent="0.2">
      <c r="A16" s="34">
        <v>7</v>
      </c>
      <c r="B16" s="35" t="s">
        <v>263</v>
      </c>
      <c r="C16" s="35" t="s">
        <v>14</v>
      </c>
      <c r="D16" s="36">
        <v>2000000</v>
      </c>
      <c r="E16" s="37" t="s">
        <v>87</v>
      </c>
      <c r="F16" s="37" t="s">
        <v>87</v>
      </c>
      <c r="G16" s="37" t="s">
        <v>87</v>
      </c>
      <c r="H16" s="662">
        <v>1</v>
      </c>
      <c r="I16" s="663"/>
      <c r="J16" s="663"/>
      <c r="K16" s="663"/>
      <c r="L16" s="663"/>
      <c r="M16" s="663"/>
      <c r="N16" s="663"/>
      <c r="O16" s="663"/>
      <c r="P16" s="663"/>
      <c r="Q16" s="664"/>
      <c r="R16" s="37" t="s">
        <v>87</v>
      </c>
      <c r="S16" s="37" t="s">
        <v>87</v>
      </c>
      <c r="T16" s="45"/>
      <c r="U16" s="45"/>
      <c r="V16" s="59" t="s">
        <v>104</v>
      </c>
      <c r="W16" s="62">
        <f t="shared" si="0"/>
        <v>2000000</v>
      </c>
      <c r="X16" s="63">
        <f t="shared" si="2"/>
        <v>0.1</v>
      </c>
      <c r="Y16" s="648">
        <f t="shared" si="1"/>
        <v>1</v>
      </c>
    </row>
    <row r="17" spans="1:25" ht="30" customHeight="1" x14ac:dyDescent="0.2">
      <c r="A17" s="34">
        <v>8</v>
      </c>
      <c r="B17" s="35" t="s">
        <v>15</v>
      </c>
      <c r="C17" s="35" t="s">
        <v>16</v>
      </c>
      <c r="D17" s="36">
        <v>1000000</v>
      </c>
      <c r="E17" s="37" t="s">
        <v>87</v>
      </c>
      <c r="F17" s="37" t="s">
        <v>87</v>
      </c>
      <c r="G17" s="37" t="s">
        <v>87</v>
      </c>
      <c r="H17" s="664">
        <v>1</v>
      </c>
      <c r="I17" s="666"/>
      <c r="J17" s="666"/>
      <c r="K17" s="666"/>
      <c r="L17" s="666"/>
      <c r="M17" s="666"/>
      <c r="N17" s="666"/>
      <c r="O17" s="666"/>
      <c r="P17" s="666"/>
      <c r="Q17" s="662"/>
      <c r="R17" s="45"/>
      <c r="S17" s="45"/>
      <c r="T17" s="46"/>
      <c r="U17" s="46"/>
      <c r="V17" s="48" t="s">
        <v>295</v>
      </c>
      <c r="W17" s="62">
        <f t="shared" si="0"/>
        <v>1000000</v>
      </c>
      <c r="X17" s="63">
        <f t="shared" si="2"/>
        <v>0.05</v>
      </c>
      <c r="Y17" s="648">
        <f t="shared" si="1"/>
        <v>1</v>
      </c>
    </row>
    <row r="18" spans="1:25" ht="30" customHeight="1" x14ac:dyDescent="0.2">
      <c r="A18" s="34">
        <v>9</v>
      </c>
      <c r="B18" s="35" t="s">
        <v>17</v>
      </c>
      <c r="C18" s="35" t="s">
        <v>16</v>
      </c>
      <c r="D18" s="36">
        <v>1000000</v>
      </c>
      <c r="E18" s="37" t="s">
        <v>87</v>
      </c>
      <c r="F18" s="37" t="s">
        <v>87</v>
      </c>
      <c r="G18" s="37" t="s">
        <v>87</v>
      </c>
      <c r="H18" s="664">
        <v>1</v>
      </c>
      <c r="I18" s="666"/>
      <c r="J18" s="666"/>
      <c r="K18" s="666"/>
      <c r="L18" s="666"/>
      <c r="M18" s="666"/>
      <c r="N18" s="666"/>
      <c r="O18" s="666"/>
      <c r="P18" s="666"/>
      <c r="Q18" s="662"/>
      <c r="R18" s="37" t="s">
        <v>87</v>
      </c>
      <c r="S18" s="37" t="s">
        <v>87</v>
      </c>
      <c r="T18" s="46"/>
      <c r="U18" s="46"/>
      <c r="V18" s="47"/>
      <c r="W18" s="62">
        <f t="shared" si="0"/>
        <v>1000000</v>
      </c>
      <c r="X18" s="63">
        <f t="shared" si="2"/>
        <v>0.05</v>
      </c>
      <c r="Y18" s="648">
        <f t="shared" si="1"/>
        <v>1</v>
      </c>
    </row>
    <row r="19" spans="1:25" ht="30" customHeight="1" x14ac:dyDescent="0.2">
      <c r="A19" s="34">
        <v>10</v>
      </c>
      <c r="B19" s="35" t="s">
        <v>18</v>
      </c>
      <c r="C19" s="35" t="s">
        <v>19</v>
      </c>
      <c r="D19" s="36">
        <v>2000000</v>
      </c>
      <c r="E19" s="37" t="s">
        <v>87</v>
      </c>
      <c r="F19" s="37" t="s">
        <v>87</v>
      </c>
      <c r="G19" s="37" t="s">
        <v>87</v>
      </c>
      <c r="H19" s="664">
        <v>1</v>
      </c>
      <c r="I19" s="666"/>
      <c r="J19" s="666"/>
      <c r="K19" s="666"/>
      <c r="L19" s="666"/>
      <c r="M19" s="666"/>
      <c r="N19" s="666"/>
      <c r="O19" s="666"/>
      <c r="P19" s="666"/>
      <c r="Q19" s="662"/>
      <c r="R19" s="37" t="s">
        <v>87</v>
      </c>
      <c r="S19" s="37" t="s">
        <v>87</v>
      </c>
      <c r="T19" s="46"/>
      <c r="U19" s="46"/>
      <c r="V19" s="47"/>
      <c r="W19" s="62">
        <f t="shared" si="0"/>
        <v>2000000</v>
      </c>
      <c r="X19" s="63">
        <f t="shared" si="2"/>
        <v>0.1</v>
      </c>
      <c r="Y19" s="648">
        <f t="shared" si="1"/>
        <v>1</v>
      </c>
    </row>
    <row r="20" spans="1:25" ht="30" customHeight="1" x14ac:dyDescent="0.2">
      <c r="A20" s="34">
        <v>11</v>
      </c>
      <c r="B20" s="35" t="s">
        <v>20</v>
      </c>
      <c r="C20" s="35" t="s">
        <v>21</v>
      </c>
      <c r="D20" s="36">
        <v>2000000</v>
      </c>
      <c r="E20" s="37" t="s">
        <v>87</v>
      </c>
      <c r="F20" s="37" t="s">
        <v>87</v>
      </c>
      <c r="G20" s="37" t="s">
        <v>87</v>
      </c>
      <c r="H20" s="664">
        <v>1</v>
      </c>
      <c r="I20" s="666"/>
      <c r="J20" s="666"/>
      <c r="K20" s="666"/>
      <c r="L20" s="666"/>
      <c r="M20" s="666"/>
      <c r="N20" s="666"/>
      <c r="O20" s="666"/>
      <c r="P20" s="666"/>
      <c r="Q20" s="662"/>
      <c r="R20" s="45"/>
      <c r="S20" s="45"/>
      <c r="T20" s="46"/>
      <c r="U20" s="46"/>
      <c r="V20" s="48" t="s">
        <v>295</v>
      </c>
      <c r="W20" s="62">
        <f t="shared" si="0"/>
        <v>2000000</v>
      </c>
      <c r="X20" s="63">
        <f t="shared" si="2"/>
        <v>0.1</v>
      </c>
      <c r="Y20" s="648">
        <f t="shared" si="1"/>
        <v>1</v>
      </c>
    </row>
    <row r="21" spans="1:25" ht="30" customHeight="1" x14ac:dyDescent="0.2">
      <c r="A21" s="34">
        <v>12</v>
      </c>
      <c r="B21" s="35" t="s">
        <v>88</v>
      </c>
      <c r="C21" s="35" t="s">
        <v>96</v>
      </c>
      <c r="D21" s="36">
        <v>2000000</v>
      </c>
      <c r="E21" s="37" t="s">
        <v>87</v>
      </c>
      <c r="F21" s="37" t="s">
        <v>87</v>
      </c>
      <c r="G21" s="37" t="s">
        <v>87</v>
      </c>
      <c r="H21" s="684">
        <v>0.73280000000000001</v>
      </c>
      <c r="I21" s="685"/>
      <c r="J21" s="685"/>
      <c r="K21" s="685"/>
      <c r="L21" s="685"/>
      <c r="M21" s="685"/>
      <c r="N21" s="685"/>
      <c r="O21" s="608"/>
      <c r="P21" s="608"/>
      <c r="Q21" s="609"/>
      <c r="R21" s="45"/>
      <c r="S21" s="45"/>
      <c r="T21" s="46"/>
      <c r="U21" s="46"/>
      <c r="V21" s="618" t="s">
        <v>135</v>
      </c>
      <c r="W21" s="62">
        <f t="shared" si="0"/>
        <v>1465600</v>
      </c>
      <c r="X21" s="63">
        <f t="shared" si="2"/>
        <v>7.3279999999999998E-2</v>
      </c>
      <c r="Y21" s="648">
        <f t="shared" si="1"/>
        <v>0.73280000000000001</v>
      </c>
    </row>
    <row r="22" spans="1:25" ht="30" customHeight="1" x14ac:dyDescent="0.2">
      <c r="A22" s="34">
        <v>13</v>
      </c>
      <c r="B22" s="35" t="s">
        <v>22</v>
      </c>
      <c r="C22" s="35" t="s">
        <v>93</v>
      </c>
      <c r="D22" s="36">
        <v>2000000</v>
      </c>
      <c r="E22" s="37" t="s">
        <v>87</v>
      </c>
      <c r="F22" s="37" t="s">
        <v>87</v>
      </c>
      <c r="G22" s="37" t="s">
        <v>87</v>
      </c>
      <c r="H22" s="664">
        <v>1</v>
      </c>
      <c r="I22" s="666"/>
      <c r="J22" s="666"/>
      <c r="K22" s="666"/>
      <c r="L22" s="666"/>
      <c r="M22" s="666"/>
      <c r="N22" s="666"/>
      <c r="O22" s="666"/>
      <c r="P22" s="666"/>
      <c r="Q22" s="662"/>
      <c r="R22" s="37" t="s">
        <v>87</v>
      </c>
      <c r="S22" s="37" t="s">
        <v>87</v>
      </c>
      <c r="T22" s="46"/>
      <c r="U22" s="46"/>
      <c r="V22" s="59" t="s">
        <v>104</v>
      </c>
      <c r="W22" s="62">
        <f t="shared" si="0"/>
        <v>2000000</v>
      </c>
      <c r="X22" s="63">
        <f t="shared" si="2"/>
        <v>0.1</v>
      </c>
      <c r="Y22" s="648">
        <f t="shared" si="1"/>
        <v>1</v>
      </c>
    </row>
    <row r="23" spans="1:25" ht="30" customHeight="1" x14ac:dyDescent="0.2">
      <c r="A23" s="34"/>
      <c r="B23" s="61" t="s">
        <v>23</v>
      </c>
      <c r="C23" s="35"/>
      <c r="D23" s="51">
        <f>SUM(D10:D22)</f>
        <v>20000000</v>
      </c>
      <c r="E23" s="677" t="s">
        <v>261</v>
      </c>
      <c r="F23" s="678"/>
      <c r="G23" s="678"/>
      <c r="H23" s="682">
        <f>X23</f>
        <v>0.97328000000000003</v>
      </c>
      <c r="I23" s="682"/>
      <c r="J23" s="682"/>
      <c r="K23" s="682"/>
      <c r="L23" s="682"/>
      <c r="M23" s="682"/>
      <c r="N23" s="682"/>
      <c r="O23" s="682"/>
      <c r="P23" s="682"/>
      <c r="Q23" s="683"/>
      <c r="R23" s="45"/>
      <c r="S23" s="45"/>
      <c r="T23" s="46"/>
      <c r="U23" s="46"/>
      <c r="V23" s="645"/>
      <c r="W23" s="62">
        <f>SUM(W10:W22)</f>
        <v>19465600</v>
      </c>
      <c r="X23" s="64">
        <f>SUM(X10:X22)</f>
        <v>0.97328000000000003</v>
      </c>
    </row>
    <row r="24" spans="1:25" ht="6" customHeight="1" x14ac:dyDescent="0.2">
      <c r="A24" s="643"/>
      <c r="B24" s="644"/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53"/>
    </row>
    <row r="25" spans="1:25" ht="18.75" customHeight="1" x14ac:dyDescent="0.2">
      <c r="A25" s="686" t="s">
        <v>75</v>
      </c>
      <c r="B25" s="686"/>
      <c r="C25" s="686"/>
      <c r="D25" s="686"/>
      <c r="E25" s="686"/>
      <c r="F25" s="686"/>
      <c r="G25" s="686"/>
      <c r="H25" s="686"/>
      <c r="I25" s="686"/>
      <c r="J25" s="686"/>
      <c r="K25" s="686"/>
      <c r="L25" s="686"/>
      <c r="M25" s="686"/>
      <c r="N25" s="686"/>
      <c r="O25" s="686"/>
      <c r="P25" s="686"/>
      <c r="Q25" s="686"/>
      <c r="R25" s="686"/>
      <c r="S25" s="686"/>
      <c r="T25" s="686"/>
      <c r="U25" s="686"/>
      <c r="V25" s="686"/>
    </row>
    <row r="26" spans="1:25" ht="6.75" customHeight="1" x14ac:dyDescent="0.2">
      <c r="A26" s="643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10"/>
    </row>
    <row r="27" spans="1:25" ht="30" customHeight="1" x14ac:dyDescent="0.2">
      <c r="A27" s="34">
        <v>1</v>
      </c>
      <c r="B27" s="35" t="s">
        <v>102</v>
      </c>
      <c r="C27" s="35" t="s">
        <v>264</v>
      </c>
      <c r="D27" s="99">
        <v>5000000</v>
      </c>
      <c r="E27" s="37" t="s">
        <v>87</v>
      </c>
      <c r="F27" s="37" t="s">
        <v>87</v>
      </c>
      <c r="G27" s="37" t="s">
        <v>87</v>
      </c>
      <c r="H27" s="679"/>
      <c r="I27" s="680"/>
      <c r="J27" s="680"/>
      <c r="K27" s="680"/>
      <c r="L27" s="680"/>
      <c r="M27" s="680"/>
      <c r="N27" s="680"/>
      <c r="O27" s="680"/>
      <c r="P27" s="680"/>
      <c r="Q27" s="681"/>
      <c r="R27" s="37"/>
      <c r="S27" s="37"/>
      <c r="T27" s="45"/>
      <c r="U27" s="48"/>
      <c r="V27" s="618" t="s">
        <v>296</v>
      </c>
      <c r="W27" s="63"/>
      <c r="Y27" s="143">
        <f>H27</f>
        <v>0</v>
      </c>
    </row>
    <row r="28" spans="1:25" ht="28.5" customHeight="1" x14ac:dyDescent="0.2">
      <c r="A28" s="34"/>
      <c r="B28" s="61" t="s">
        <v>23</v>
      </c>
      <c r="C28" s="35"/>
      <c r="D28" s="51">
        <f>SUM(D27)</f>
        <v>5000000</v>
      </c>
      <c r="E28" s="677" t="s">
        <v>261</v>
      </c>
      <c r="F28" s="678"/>
      <c r="G28" s="678"/>
      <c r="H28" s="682">
        <f>X28</f>
        <v>0</v>
      </c>
      <c r="I28" s="682"/>
      <c r="J28" s="682"/>
      <c r="K28" s="682"/>
      <c r="L28" s="682"/>
      <c r="M28" s="682"/>
      <c r="N28" s="682"/>
      <c r="O28" s="682"/>
      <c r="P28" s="682"/>
      <c r="Q28" s="683"/>
      <c r="R28" s="45"/>
      <c r="S28" s="45"/>
      <c r="T28" s="46"/>
      <c r="U28" s="47"/>
      <c r="V28" s="89"/>
      <c r="W28" s="62"/>
    </row>
  </sheetData>
  <mergeCells count="32">
    <mergeCell ref="E23:G23"/>
    <mergeCell ref="E28:G28"/>
    <mergeCell ref="H27:Q27"/>
    <mergeCell ref="H23:Q23"/>
    <mergeCell ref="H21:N21"/>
    <mergeCell ref="H22:Q22"/>
    <mergeCell ref="H28:Q28"/>
    <mergeCell ref="A25:V25"/>
    <mergeCell ref="H20:Q20"/>
    <mergeCell ref="A5:D5"/>
    <mergeCell ref="E5:G5"/>
    <mergeCell ref="H5:Q5"/>
    <mergeCell ref="H19:Q19"/>
    <mergeCell ref="H11:Q11"/>
    <mergeCell ref="H12:Q12"/>
    <mergeCell ref="H13:Q13"/>
    <mergeCell ref="H14:Q14"/>
    <mergeCell ref="H16:Q16"/>
    <mergeCell ref="H18:Q18"/>
    <mergeCell ref="H17:Q17"/>
    <mergeCell ref="R3:U3"/>
    <mergeCell ref="A1:V1"/>
    <mergeCell ref="A2:V2"/>
    <mergeCell ref="A4:V4"/>
    <mergeCell ref="H15:Q15"/>
    <mergeCell ref="H6:Q6"/>
    <mergeCell ref="H10:Q10"/>
    <mergeCell ref="V5:V6"/>
    <mergeCell ref="R5:U5"/>
    <mergeCell ref="A8:V8"/>
    <mergeCell ref="A9:V9"/>
    <mergeCell ref="A7:V7"/>
  </mergeCells>
  <conditionalFormatting sqref="V18">
    <cfRule type="iconSet" priority="1">
      <iconSet>
        <cfvo type="percent" val="0"/>
        <cfvo type="percent" val="33"/>
        <cfvo type="percent" val="67"/>
      </iconSet>
    </cfRule>
  </conditionalFormatting>
  <pageMargins left="0.45" right="0.45" top="0.5" bottom="0.5" header="0.3" footer="0.3"/>
  <pageSetup paperSize="9" scale="80" orientation="landscape" horizontalDpi="4294967293" r:id="rId1"/>
  <rowBreaks count="1" manualBreakCount="1">
    <brk id="23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6" workbookViewId="0">
      <selection activeCell="B12" sqref="B12"/>
    </sheetView>
  </sheetViews>
  <sheetFormatPr defaultRowHeight="15" x14ac:dyDescent="0.25"/>
  <cols>
    <col min="1" max="1" width="6.85546875" customWidth="1"/>
    <col min="2" max="2" width="36.28515625" customWidth="1"/>
    <col min="3" max="3" width="13.85546875" customWidth="1"/>
    <col min="4" max="4" width="17.7109375" customWidth="1"/>
    <col min="5" max="7" width="5.7109375" customWidth="1"/>
    <col min="8" max="8" width="3.42578125" customWidth="1"/>
    <col min="9" max="9" width="3" customWidth="1"/>
    <col min="10" max="10" width="2.5703125" customWidth="1"/>
    <col min="11" max="12" width="3" customWidth="1"/>
    <col min="13" max="13" width="2.7109375" customWidth="1"/>
    <col min="14" max="15" width="2.42578125" customWidth="1"/>
    <col min="16" max="16" width="2.85546875" customWidth="1"/>
    <col min="17" max="17" width="2.140625" customWidth="1"/>
    <col min="18" max="21" width="5.7109375" customWidth="1"/>
    <col min="22" max="22" width="29.7109375" customWidth="1"/>
    <col min="23" max="23" width="0.85546875" customWidth="1"/>
    <col min="24" max="25" width="1" customWidth="1"/>
  </cols>
  <sheetData>
    <row r="1" spans="1:25" ht="26.25" customHeight="1" x14ac:dyDescent="0.25">
      <c r="A1" s="659" t="s">
        <v>73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32"/>
      <c r="X1" s="32"/>
    </row>
    <row r="2" spans="1:25" ht="26.25" customHeight="1" x14ac:dyDescent="0.4">
      <c r="A2" s="660" t="s">
        <v>94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32"/>
      <c r="X2" s="32"/>
    </row>
    <row r="3" spans="1:25" ht="33" customHeight="1" x14ac:dyDescent="0.3">
      <c r="A3" s="60" t="s">
        <v>130</v>
      </c>
      <c r="B3" s="57"/>
      <c r="C3" s="57"/>
      <c r="D3" s="57"/>
      <c r="E3" s="57"/>
      <c r="F3" s="57"/>
      <c r="G3" s="57"/>
      <c r="H3" s="60" t="s">
        <v>101</v>
      </c>
      <c r="I3" s="57"/>
      <c r="J3" s="57"/>
      <c r="K3" s="57"/>
      <c r="L3" s="57"/>
      <c r="M3" s="57"/>
      <c r="N3" s="57"/>
      <c r="O3" s="57"/>
      <c r="P3" s="57"/>
      <c r="Q3" s="57"/>
      <c r="R3" s="658">
        <f ca="1">NOW()</f>
        <v>41856.580971296295</v>
      </c>
      <c r="S3" s="658"/>
      <c r="T3" s="658"/>
      <c r="U3" s="658"/>
      <c r="V3" s="57"/>
      <c r="W3" s="58"/>
      <c r="X3" s="58"/>
    </row>
    <row r="4" spans="1:25" ht="7.5" customHeight="1" x14ac:dyDescent="0.4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32"/>
      <c r="X4" s="32"/>
    </row>
    <row r="5" spans="1:25" ht="38.25" customHeight="1" x14ac:dyDescent="0.25">
      <c r="A5" s="669" t="s">
        <v>97</v>
      </c>
      <c r="B5" s="669"/>
      <c r="C5" s="669"/>
      <c r="D5" s="669"/>
      <c r="E5" s="674" t="s">
        <v>98</v>
      </c>
      <c r="F5" s="675"/>
      <c r="G5" s="676"/>
      <c r="H5" s="669" t="s">
        <v>99</v>
      </c>
      <c r="I5" s="669"/>
      <c r="J5" s="669"/>
      <c r="K5" s="669"/>
      <c r="L5" s="669"/>
      <c r="M5" s="669"/>
      <c r="N5" s="669"/>
      <c r="O5" s="669"/>
      <c r="P5" s="669"/>
      <c r="Q5" s="669"/>
      <c r="R5" s="669" t="s">
        <v>100</v>
      </c>
      <c r="S5" s="669"/>
      <c r="T5" s="669"/>
      <c r="U5" s="669"/>
      <c r="V5" s="667" t="s">
        <v>59</v>
      </c>
      <c r="W5" s="49"/>
      <c r="X5" s="49"/>
    </row>
    <row r="6" spans="1:25" ht="90.75" customHeight="1" x14ac:dyDescent="0.25">
      <c r="A6" s="50" t="s">
        <v>79</v>
      </c>
      <c r="B6" s="50" t="s">
        <v>80</v>
      </c>
      <c r="C6" s="43" t="s">
        <v>92</v>
      </c>
      <c r="D6" s="43" t="s">
        <v>103</v>
      </c>
      <c r="E6" s="44" t="s">
        <v>81</v>
      </c>
      <c r="F6" s="44" t="s">
        <v>82</v>
      </c>
      <c r="G6" s="44" t="s">
        <v>83</v>
      </c>
      <c r="H6" s="665" t="s">
        <v>84</v>
      </c>
      <c r="I6" s="665"/>
      <c r="J6" s="665"/>
      <c r="K6" s="665"/>
      <c r="L6" s="665"/>
      <c r="M6" s="665"/>
      <c r="N6" s="665"/>
      <c r="O6" s="665"/>
      <c r="P6" s="665"/>
      <c r="Q6" s="665"/>
      <c r="R6" s="44" t="s">
        <v>90</v>
      </c>
      <c r="S6" s="44" t="s">
        <v>91</v>
      </c>
      <c r="T6" s="44" t="s">
        <v>89</v>
      </c>
      <c r="U6" s="44" t="s">
        <v>85</v>
      </c>
      <c r="V6" s="668"/>
      <c r="W6" s="32"/>
      <c r="X6" s="32"/>
    </row>
    <row r="7" spans="1:25" ht="4.5" customHeight="1" x14ac:dyDescent="0.25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3"/>
      <c r="W7" s="32"/>
      <c r="X7" s="32"/>
    </row>
    <row r="8" spans="1:25" ht="18.75" x14ac:dyDescent="0.25">
      <c r="A8" s="670" t="s">
        <v>95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32"/>
      <c r="X8" s="32"/>
    </row>
    <row r="9" spans="1:25" ht="4.5" customHeight="1" x14ac:dyDescent="0.25">
      <c r="A9" s="671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3"/>
      <c r="W9" s="32"/>
      <c r="X9" s="32"/>
    </row>
    <row r="10" spans="1:25" ht="51" customHeight="1" x14ac:dyDescent="0.25">
      <c r="A10" s="38">
        <v>1</v>
      </c>
      <c r="B10" s="611" t="s">
        <v>24</v>
      </c>
      <c r="C10" s="612" t="s">
        <v>25</v>
      </c>
      <c r="D10" s="613">
        <v>10000000</v>
      </c>
      <c r="E10" s="41" t="s">
        <v>87</v>
      </c>
      <c r="F10" s="41" t="s">
        <v>87</v>
      </c>
      <c r="G10" s="41" t="s">
        <v>87</v>
      </c>
      <c r="H10" s="696">
        <v>0.30370000000000003</v>
      </c>
      <c r="I10" s="697"/>
      <c r="J10" s="697"/>
      <c r="K10" s="145"/>
      <c r="L10" s="145"/>
      <c r="M10" s="145"/>
      <c r="N10" s="145"/>
      <c r="O10" s="145"/>
      <c r="P10" s="145"/>
      <c r="Q10" s="146"/>
      <c r="R10" s="37"/>
      <c r="S10" s="37"/>
      <c r="T10" s="45"/>
      <c r="U10" s="45"/>
      <c r="V10" s="618" t="s">
        <v>297</v>
      </c>
      <c r="W10" s="62">
        <f>D10*H10</f>
        <v>3037000.0000000005</v>
      </c>
      <c r="X10" s="63">
        <f>W10/D14</f>
        <v>4.3385714285714291E-2</v>
      </c>
      <c r="Y10" s="593">
        <f>H10</f>
        <v>0.30370000000000003</v>
      </c>
    </row>
    <row r="11" spans="1:25" ht="52.5" customHeight="1" x14ac:dyDescent="0.25">
      <c r="A11" s="34">
        <v>2</v>
      </c>
      <c r="B11" s="339" t="s">
        <v>26</v>
      </c>
      <c r="C11" s="339" t="s">
        <v>27</v>
      </c>
      <c r="D11" s="99">
        <v>10000000</v>
      </c>
      <c r="E11" s="37" t="s">
        <v>87</v>
      </c>
      <c r="F11" s="37" t="s">
        <v>87</v>
      </c>
      <c r="G11" s="37" t="s">
        <v>87</v>
      </c>
      <c r="H11" s="687">
        <v>1</v>
      </c>
      <c r="I11" s="688"/>
      <c r="J11" s="688"/>
      <c r="K11" s="688"/>
      <c r="L11" s="688"/>
      <c r="M11" s="688"/>
      <c r="N11" s="688"/>
      <c r="O11" s="688"/>
      <c r="P11" s="688"/>
      <c r="Q11" s="689"/>
      <c r="R11" s="45"/>
      <c r="S11" s="45"/>
      <c r="T11" s="45"/>
      <c r="U11" s="45"/>
      <c r="V11" s="618" t="s">
        <v>298</v>
      </c>
      <c r="W11" s="62">
        <f>D11*H11</f>
        <v>10000000</v>
      </c>
      <c r="X11" s="63">
        <f>W11/D14</f>
        <v>0.14285714285714285</v>
      </c>
      <c r="Y11" s="593">
        <f t="shared" ref="Y11:Y13" si="0">H11</f>
        <v>1</v>
      </c>
    </row>
    <row r="12" spans="1:25" ht="50.25" customHeight="1" x14ac:dyDescent="0.25">
      <c r="A12" s="34">
        <v>3</v>
      </c>
      <c r="B12" s="339" t="s">
        <v>28</v>
      </c>
      <c r="C12" s="339" t="s">
        <v>29</v>
      </c>
      <c r="D12" s="99">
        <v>25000000</v>
      </c>
      <c r="E12" s="37" t="s">
        <v>87</v>
      </c>
      <c r="F12" s="37" t="s">
        <v>87</v>
      </c>
      <c r="G12" s="37" t="s">
        <v>87</v>
      </c>
      <c r="H12" s="690">
        <v>0.98809999999999998</v>
      </c>
      <c r="I12" s="691"/>
      <c r="J12" s="691"/>
      <c r="K12" s="691"/>
      <c r="L12" s="691"/>
      <c r="M12" s="691"/>
      <c r="N12" s="691"/>
      <c r="O12" s="691"/>
      <c r="P12" s="691"/>
      <c r="Q12" s="146"/>
      <c r="R12" s="45"/>
      <c r="S12" s="45"/>
      <c r="T12" s="45"/>
      <c r="U12" s="45"/>
      <c r="V12" s="618" t="s">
        <v>299</v>
      </c>
      <c r="W12" s="62">
        <f>D12*H12</f>
        <v>24702500</v>
      </c>
      <c r="X12" s="63">
        <f>W12/D14</f>
        <v>0.35289285714285712</v>
      </c>
      <c r="Y12" s="593">
        <f>H12</f>
        <v>0.98809999999999998</v>
      </c>
    </row>
    <row r="13" spans="1:25" ht="51" customHeight="1" x14ac:dyDescent="0.25">
      <c r="A13" s="34">
        <v>4</v>
      </c>
      <c r="B13" s="339" t="s">
        <v>30</v>
      </c>
      <c r="C13" s="339" t="s">
        <v>31</v>
      </c>
      <c r="D13" s="99">
        <v>25000000</v>
      </c>
      <c r="E13" s="37" t="s">
        <v>87</v>
      </c>
      <c r="F13" s="37" t="s">
        <v>87</v>
      </c>
      <c r="G13" s="37" t="s">
        <v>87</v>
      </c>
      <c r="H13" s="687">
        <v>1</v>
      </c>
      <c r="I13" s="688"/>
      <c r="J13" s="688"/>
      <c r="K13" s="688"/>
      <c r="L13" s="688"/>
      <c r="M13" s="688"/>
      <c r="N13" s="688"/>
      <c r="O13" s="688"/>
      <c r="P13" s="688"/>
      <c r="Q13" s="689"/>
      <c r="R13" s="45"/>
      <c r="S13" s="45"/>
      <c r="T13" s="45"/>
      <c r="U13" s="45"/>
      <c r="V13" s="618" t="s">
        <v>300</v>
      </c>
      <c r="W13" s="62">
        <f>D13*H13</f>
        <v>25000000</v>
      </c>
      <c r="X13" s="63">
        <f>W13/D14</f>
        <v>0.35714285714285715</v>
      </c>
      <c r="Y13" s="593">
        <f t="shared" si="0"/>
        <v>1</v>
      </c>
    </row>
    <row r="14" spans="1:25" ht="35.25" customHeight="1" x14ac:dyDescent="0.25">
      <c r="A14" s="38"/>
      <c r="B14" s="66" t="s">
        <v>23</v>
      </c>
      <c r="C14" s="39"/>
      <c r="D14" s="67">
        <f>SUM(D10:D13)</f>
        <v>70000000</v>
      </c>
      <c r="E14" s="694" t="s">
        <v>261</v>
      </c>
      <c r="F14" s="695"/>
      <c r="G14" s="695"/>
      <c r="H14" s="682">
        <f>X14</f>
        <v>0.89627857142857148</v>
      </c>
      <c r="I14" s="682"/>
      <c r="J14" s="682"/>
      <c r="K14" s="682"/>
      <c r="L14" s="682"/>
      <c r="M14" s="682"/>
      <c r="N14" s="682"/>
      <c r="O14" s="682"/>
      <c r="P14" s="682"/>
      <c r="Q14" s="683"/>
      <c r="R14" s="68"/>
      <c r="S14" s="68"/>
      <c r="T14" s="69"/>
      <c r="U14" s="69"/>
      <c r="V14" s="70"/>
      <c r="W14" s="62">
        <f>SUM(W10:W13)</f>
        <v>62739500</v>
      </c>
      <c r="X14" s="64">
        <f>SUM(X10:X13)</f>
        <v>0.89627857142857148</v>
      </c>
    </row>
    <row r="15" spans="1:25" ht="36" customHeight="1" x14ac:dyDescent="0.25">
      <c r="A15" s="32"/>
      <c r="B15" s="32"/>
      <c r="C15" s="32"/>
      <c r="D15" s="33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X15" s="64"/>
    </row>
    <row r="16" spans="1:25" ht="32.25" customHeight="1" x14ac:dyDescent="0.25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76"/>
      <c r="X16" s="76"/>
      <c r="Y16" s="83"/>
    </row>
    <row r="17" spans="1:25" ht="39.75" customHeight="1" x14ac:dyDescent="0.25">
      <c r="A17" s="76"/>
      <c r="B17" s="76"/>
      <c r="C17" s="76"/>
      <c r="D17" s="84"/>
      <c r="E17" s="76"/>
      <c r="F17" s="76"/>
      <c r="G17" s="76"/>
      <c r="H17" s="76"/>
      <c r="I17" s="76"/>
      <c r="J17" s="76"/>
      <c r="K17" s="76"/>
      <c r="L17" s="76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76"/>
      <c r="X17" s="76"/>
      <c r="Y17" s="83"/>
    </row>
    <row r="18" spans="1:25" ht="31.5" customHeight="1" x14ac:dyDescent="0.25">
      <c r="A18" s="71"/>
      <c r="B18" s="72"/>
      <c r="C18" s="72"/>
      <c r="D18" s="73"/>
      <c r="E18" s="74"/>
      <c r="F18" s="74"/>
      <c r="G18" s="74"/>
      <c r="H18" s="75"/>
      <c r="I18" s="75"/>
      <c r="J18" s="75"/>
      <c r="K18" s="75"/>
      <c r="L18" s="75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77"/>
      <c r="X18" s="78"/>
      <c r="Y18" s="83"/>
    </row>
    <row r="19" spans="1:25" ht="33.75" customHeight="1" x14ac:dyDescent="0.25">
      <c r="A19" s="71"/>
      <c r="B19" s="81"/>
      <c r="C19" s="72"/>
      <c r="D19" s="82"/>
      <c r="E19" s="74"/>
      <c r="F19" s="74"/>
      <c r="G19" s="74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75"/>
      <c r="S19" s="75"/>
      <c r="T19" s="76"/>
      <c r="U19" s="76"/>
      <c r="V19" s="76"/>
      <c r="W19" s="77"/>
      <c r="X19" s="77"/>
      <c r="Y19" s="83"/>
    </row>
    <row r="20" spans="1:25" ht="34.5" customHeight="1" x14ac:dyDescent="0.25">
      <c r="A20" s="76"/>
      <c r="B20" s="76"/>
      <c r="C20" s="76"/>
      <c r="D20" s="84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83"/>
    </row>
    <row r="21" spans="1:25" ht="31.5" customHeight="1" x14ac:dyDescent="0.2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W21" s="32"/>
      <c r="X21" s="32"/>
    </row>
    <row r="22" spans="1:25" ht="34.5" customHeight="1" x14ac:dyDescent="0.2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W22" s="32"/>
      <c r="X22" s="32"/>
    </row>
    <row r="32" spans="1:25" x14ac:dyDescent="0.2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</sheetData>
  <mergeCells count="21">
    <mergeCell ref="A16:V16"/>
    <mergeCell ref="H11:Q11"/>
    <mergeCell ref="H19:Q19"/>
    <mergeCell ref="E14:G14"/>
    <mergeCell ref="A1:V1"/>
    <mergeCell ref="A2:V2"/>
    <mergeCell ref="R3:U3"/>
    <mergeCell ref="A4:V4"/>
    <mergeCell ref="A5:D5"/>
    <mergeCell ref="E5:G5"/>
    <mergeCell ref="H5:Q5"/>
    <mergeCell ref="R5:U5"/>
    <mergeCell ref="V5:V6"/>
    <mergeCell ref="H6:Q6"/>
    <mergeCell ref="H10:J10"/>
    <mergeCell ref="A7:V7"/>
    <mergeCell ref="A9:V9"/>
    <mergeCell ref="H14:Q14"/>
    <mergeCell ref="A8:V8"/>
    <mergeCell ref="H13:Q13"/>
    <mergeCell ref="H12:P12"/>
  </mergeCells>
  <pageMargins left="0.7" right="0.7" top="0.75" bottom="0.7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view="pageBreakPreview" topLeftCell="A18" zoomScaleNormal="96" zoomScaleSheetLayoutView="100" workbookViewId="0">
      <selection activeCell="D31" sqref="D31"/>
    </sheetView>
  </sheetViews>
  <sheetFormatPr defaultRowHeight="15" x14ac:dyDescent="0.25"/>
  <cols>
    <col min="1" max="1" width="5.42578125" customWidth="1"/>
    <col min="2" max="2" width="25.7109375" customWidth="1"/>
    <col min="3" max="3" width="15" customWidth="1"/>
    <col min="4" max="4" width="18.140625" customWidth="1"/>
    <col min="5" max="7" width="5.7109375" customWidth="1"/>
    <col min="8" max="17" width="2.5703125" customWidth="1"/>
    <col min="18" max="21" width="5.7109375" customWidth="1"/>
    <col min="22" max="22" width="25.5703125" customWidth="1"/>
    <col min="23" max="23" width="1.42578125" style="144" customWidth="1"/>
    <col min="24" max="24" width="1.140625" customWidth="1"/>
    <col min="25" max="25" width="0.85546875" customWidth="1"/>
    <col min="26" max="26" width="1" customWidth="1"/>
  </cols>
  <sheetData>
    <row r="1" spans="1:26" ht="26.25" customHeight="1" x14ac:dyDescent="0.25">
      <c r="A1" s="659" t="s">
        <v>73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139"/>
      <c r="X1" s="32"/>
      <c r="Y1" s="32"/>
      <c r="Z1" s="32"/>
    </row>
    <row r="2" spans="1:26" ht="26.25" customHeight="1" x14ac:dyDescent="0.5">
      <c r="A2" s="698" t="s">
        <v>94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140"/>
      <c r="X2" s="32"/>
      <c r="Y2" s="32"/>
      <c r="Z2" s="32"/>
    </row>
    <row r="3" spans="1:26" ht="33" customHeight="1" x14ac:dyDescent="0.3">
      <c r="A3" s="60" t="s">
        <v>131</v>
      </c>
      <c r="B3" s="57"/>
      <c r="C3" s="57"/>
      <c r="D3" s="57"/>
      <c r="E3" s="57"/>
      <c r="F3" s="57"/>
      <c r="G3" s="57"/>
      <c r="H3" s="703" t="s">
        <v>101</v>
      </c>
      <c r="I3" s="703"/>
      <c r="J3" s="703"/>
      <c r="K3" s="703"/>
      <c r="L3" s="703"/>
      <c r="M3" s="703"/>
      <c r="N3" s="703"/>
      <c r="O3" s="703"/>
      <c r="P3" s="703"/>
      <c r="Q3" s="703"/>
      <c r="R3" s="658">
        <f ca="1">NOW()</f>
        <v>41856.580971296295</v>
      </c>
      <c r="S3" s="658"/>
      <c r="T3" s="658"/>
      <c r="U3" s="658"/>
      <c r="V3" s="57"/>
      <c r="W3" s="141"/>
      <c r="X3" s="58"/>
      <c r="Y3" s="58"/>
      <c r="Z3" s="58"/>
    </row>
    <row r="4" spans="1:26" ht="12" customHeight="1" x14ac:dyDescent="0.4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137"/>
      <c r="X4" s="32"/>
      <c r="Y4" s="32"/>
      <c r="Z4" s="32"/>
    </row>
    <row r="5" spans="1:26" ht="45" customHeight="1" x14ac:dyDescent="0.25">
      <c r="A5" s="699" t="s">
        <v>97</v>
      </c>
      <c r="B5" s="699"/>
      <c r="C5" s="699"/>
      <c r="D5" s="699"/>
      <c r="E5" s="700" t="s">
        <v>98</v>
      </c>
      <c r="F5" s="701"/>
      <c r="G5" s="702"/>
      <c r="H5" s="699" t="s">
        <v>99</v>
      </c>
      <c r="I5" s="699"/>
      <c r="J5" s="699"/>
      <c r="K5" s="699"/>
      <c r="L5" s="699"/>
      <c r="M5" s="699"/>
      <c r="N5" s="699"/>
      <c r="O5" s="699"/>
      <c r="P5" s="699"/>
      <c r="Q5" s="699"/>
      <c r="R5" s="699" t="s">
        <v>100</v>
      </c>
      <c r="S5" s="699"/>
      <c r="T5" s="699"/>
      <c r="U5" s="699"/>
      <c r="V5" s="667" t="s">
        <v>59</v>
      </c>
      <c r="W5" s="142"/>
      <c r="X5" s="49"/>
      <c r="Y5" s="49"/>
      <c r="Z5" s="49"/>
    </row>
    <row r="6" spans="1:26" ht="86.25" customHeight="1" x14ac:dyDescent="0.25">
      <c r="A6" s="50" t="s">
        <v>79</v>
      </c>
      <c r="B6" s="50" t="s">
        <v>80</v>
      </c>
      <c r="C6" s="43" t="s">
        <v>92</v>
      </c>
      <c r="D6" s="43" t="s">
        <v>103</v>
      </c>
      <c r="E6" s="44" t="s">
        <v>81</v>
      </c>
      <c r="F6" s="44" t="s">
        <v>82</v>
      </c>
      <c r="G6" s="44" t="s">
        <v>83</v>
      </c>
      <c r="H6" s="665" t="s">
        <v>84</v>
      </c>
      <c r="I6" s="665"/>
      <c r="J6" s="665"/>
      <c r="K6" s="665"/>
      <c r="L6" s="665"/>
      <c r="M6" s="665"/>
      <c r="N6" s="665"/>
      <c r="O6" s="665"/>
      <c r="P6" s="665"/>
      <c r="Q6" s="665"/>
      <c r="R6" s="44" t="s">
        <v>90</v>
      </c>
      <c r="S6" s="44" t="s">
        <v>91</v>
      </c>
      <c r="T6" s="44" t="s">
        <v>89</v>
      </c>
      <c r="U6" s="44" t="s">
        <v>85</v>
      </c>
      <c r="V6" s="668"/>
      <c r="W6" s="142"/>
      <c r="X6" s="32"/>
      <c r="Y6" s="32"/>
      <c r="Z6" s="32"/>
    </row>
    <row r="7" spans="1:26" ht="7.5" customHeight="1" x14ac:dyDescent="0.25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3"/>
      <c r="W7" s="138"/>
      <c r="X7" s="32"/>
      <c r="Y7" s="32"/>
      <c r="Z7" s="32"/>
    </row>
    <row r="8" spans="1:26" ht="18.75" customHeight="1" x14ac:dyDescent="0.25">
      <c r="A8" s="670" t="s">
        <v>95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154"/>
      <c r="X8" s="32"/>
      <c r="Y8" s="32"/>
      <c r="Z8" s="32"/>
    </row>
    <row r="9" spans="1:26" ht="7.5" customHeight="1" x14ac:dyDescent="0.25">
      <c r="A9" s="671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3"/>
      <c r="W9" s="138"/>
      <c r="X9" s="32"/>
      <c r="Y9" s="32"/>
      <c r="Z9" s="32"/>
    </row>
    <row r="10" spans="1:26" ht="29.1" customHeight="1" x14ac:dyDescent="0.25">
      <c r="A10" s="34">
        <v>1</v>
      </c>
      <c r="B10" s="35" t="s">
        <v>32</v>
      </c>
      <c r="C10" s="128" t="s">
        <v>33</v>
      </c>
      <c r="D10" s="36">
        <v>5000000</v>
      </c>
      <c r="E10" s="37" t="s">
        <v>87</v>
      </c>
      <c r="F10" s="37" t="s">
        <v>87</v>
      </c>
      <c r="G10" s="37" t="s">
        <v>87</v>
      </c>
      <c r="H10" s="690">
        <v>0.88500000000000001</v>
      </c>
      <c r="I10" s="691"/>
      <c r="J10" s="691"/>
      <c r="K10" s="691"/>
      <c r="L10" s="691"/>
      <c r="M10" s="691"/>
      <c r="N10" s="691"/>
      <c r="O10" s="691"/>
      <c r="P10" s="691"/>
      <c r="Q10" s="105"/>
      <c r="R10" s="37"/>
      <c r="S10" s="37"/>
      <c r="T10" s="45"/>
      <c r="U10" s="45"/>
      <c r="V10" s="157" t="s">
        <v>135</v>
      </c>
      <c r="W10" s="149"/>
      <c r="X10" s="62">
        <f>D10*H10</f>
        <v>4425000</v>
      </c>
      <c r="Y10" s="63">
        <f>X10/$D$20</f>
        <v>0.14749999999999999</v>
      </c>
      <c r="Z10" s="64">
        <f>H10</f>
        <v>0.88500000000000001</v>
      </c>
    </row>
    <row r="11" spans="1:26" ht="29.1" customHeight="1" x14ac:dyDescent="0.25">
      <c r="A11" s="34">
        <v>2</v>
      </c>
      <c r="B11" s="35" t="s">
        <v>34</v>
      </c>
      <c r="C11" s="128" t="s">
        <v>35</v>
      </c>
      <c r="D11" s="36">
        <v>4000000</v>
      </c>
      <c r="E11" s="37" t="s">
        <v>87</v>
      </c>
      <c r="F11" s="37" t="s">
        <v>87</v>
      </c>
      <c r="G11" s="37" t="s">
        <v>87</v>
      </c>
      <c r="H11" s="687">
        <v>1</v>
      </c>
      <c r="I11" s="688"/>
      <c r="J11" s="688"/>
      <c r="K11" s="688"/>
      <c r="L11" s="688"/>
      <c r="M11" s="688"/>
      <c r="N11" s="688"/>
      <c r="O11" s="688"/>
      <c r="P11" s="688"/>
      <c r="Q11" s="689"/>
      <c r="R11" s="45"/>
      <c r="S11" s="45"/>
      <c r="T11" s="45"/>
      <c r="U11" s="45"/>
      <c r="V11" s="157" t="s">
        <v>301</v>
      </c>
      <c r="W11" s="149"/>
      <c r="X11" s="62">
        <f>D11*H11</f>
        <v>4000000</v>
      </c>
      <c r="Y11" s="63">
        <f t="shared" ref="Y11:Y19" si="0">X11/$D$20</f>
        <v>0.13333333333333333</v>
      </c>
      <c r="Z11" s="64">
        <f t="shared" ref="Z11:Z19" si="1">H11</f>
        <v>1</v>
      </c>
    </row>
    <row r="12" spans="1:26" ht="29.1" customHeight="1" x14ac:dyDescent="0.25">
      <c r="A12" s="34">
        <v>3</v>
      </c>
      <c r="B12" s="35" t="s">
        <v>36</v>
      </c>
      <c r="C12" s="128" t="s">
        <v>37</v>
      </c>
      <c r="D12" s="36">
        <v>500000</v>
      </c>
      <c r="E12" s="37" t="s">
        <v>87</v>
      </c>
      <c r="F12" s="37" t="s">
        <v>87</v>
      </c>
      <c r="G12" s="37"/>
      <c r="H12" s="715">
        <v>0</v>
      </c>
      <c r="I12" s="716"/>
      <c r="J12" s="716"/>
      <c r="K12" s="716"/>
      <c r="L12" s="716"/>
      <c r="M12" s="716"/>
      <c r="N12" s="716"/>
      <c r="O12" s="716"/>
      <c r="P12" s="716"/>
      <c r="Q12" s="717"/>
      <c r="R12" s="45"/>
      <c r="S12" s="45"/>
      <c r="T12" s="45"/>
      <c r="U12" s="45"/>
      <c r="V12" s="704" t="s">
        <v>136</v>
      </c>
      <c r="W12" s="150"/>
      <c r="X12" s="62">
        <f t="shared" ref="X12:X19" si="2">D12*H12</f>
        <v>0</v>
      </c>
      <c r="Y12" s="63">
        <f>X12/$D$20</f>
        <v>0</v>
      </c>
      <c r="Z12" s="64">
        <f t="shared" si="1"/>
        <v>0</v>
      </c>
    </row>
    <row r="13" spans="1:26" ht="29.1" customHeight="1" x14ac:dyDescent="0.25">
      <c r="A13" s="34">
        <v>4</v>
      </c>
      <c r="B13" s="35" t="s">
        <v>38</v>
      </c>
      <c r="C13" s="128" t="s">
        <v>37</v>
      </c>
      <c r="D13" s="36">
        <v>1000000</v>
      </c>
      <c r="E13" s="37" t="s">
        <v>87</v>
      </c>
      <c r="F13" s="37" t="s">
        <v>87</v>
      </c>
      <c r="G13" s="37"/>
      <c r="H13" s="715">
        <v>0</v>
      </c>
      <c r="I13" s="716"/>
      <c r="J13" s="716"/>
      <c r="K13" s="716"/>
      <c r="L13" s="716"/>
      <c r="M13" s="716"/>
      <c r="N13" s="716"/>
      <c r="O13" s="716"/>
      <c r="P13" s="716"/>
      <c r="Q13" s="717"/>
      <c r="R13" s="45"/>
      <c r="S13" s="45"/>
      <c r="T13" s="45"/>
      <c r="U13" s="45"/>
      <c r="V13" s="705"/>
      <c r="W13" s="150"/>
      <c r="X13" s="62">
        <f>D13*H13</f>
        <v>0</v>
      </c>
      <c r="Y13" s="63">
        <f t="shared" si="0"/>
        <v>0</v>
      </c>
      <c r="Z13" s="64">
        <f t="shared" si="1"/>
        <v>0</v>
      </c>
    </row>
    <row r="14" spans="1:26" ht="29.1" customHeight="1" x14ac:dyDescent="0.25">
      <c r="A14" s="34">
        <v>5</v>
      </c>
      <c r="B14" s="35" t="s">
        <v>105</v>
      </c>
      <c r="C14" s="129" t="s">
        <v>37</v>
      </c>
      <c r="D14" s="36">
        <v>3000000</v>
      </c>
      <c r="E14" s="37" t="s">
        <v>87</v>
      </c>
      <c r="F14" s="37" t="s">
        <v>87</v>
      </c>
      <c r="G14" s="37"/>
      <c r="H14" s="715">
        <v>0</v>
      </c>
      <c r="I14" s="716"/>
      <c r="J14" s="716"/>
      <c r="K14" s="716"/>
      <c r="L14" s="716"/>
      <c r="M14" s="716"/>
      <c r="N14" s="716"/>
      <c r="O14" s="716"/>
      <c r="P14" s="716"/>
      <c r="Q14" s="717"/>
      <c r="R14" s="45"/>
      <c r="S14" s="45"/>
      <c r="T14" s="45"/>
      <c r="U14" s="45"/>
      <c r="V14" s="706"/>
      <c r="W14" s="150"/>
      <c r="X14" s="62">
        <f>D14*H14</f>
        <v>0</v>
      </c>
      <c r="Y14" s="63">
        <f t="shared" si="0"/>
        <v>0</v>
      </c>
      <c r="Z14" s="64">
        <f t="shared" si="1"/>
        <v>0</v>
      </c>
    </row>
    <row r="15" spans="1:26" ht="29.1" customHeight="1" x14ac:dyDescent="0.25">
      <c r="A15" s="34">
        <v>6</v>
      </c>
      <c r="B15" s="35" t="s">
        <v>253</v>
      </c>
      <c r="C15" s="129" t="s">
        <v>37</v>
      </c>
      <c r="D15" s="36">
        <v>5000000</v>
      </c>
      <c r="E15" s="37" t="s">
        <v>87</v>
      </c>
      <c r="F15" s="37" t="s">
        <v>87</v>
      </c>
      <c r="G15" s="37" t="s">
        <v>87</v>
      </c>
      <c r="H15" s="690">
        <v>0.44529999999999997</v>
      </c>
      <c r="I15" s="691"/>
      <c r="J15" s="691"/>
      <c r="K15" s="691"/>
      <c r="L15" s="85"/>
      <c r="M15" s="85"/>
      <c r="N15" s="85"/>
      <c r="O15" s="85"/>
      <c r="P15" s="85"/>
      <c r="Q15" s="105"/>
      <c r="R15" s="37"/>
      <c r="S15" s="37"/>
      <c r="T15" s="45"/>
      <c r="U15" s="45"/>
      <c r="V15" s="157" t="s">
        <v>135</v>
      </c>
      <c r="W15" s="149"/>
      <c r="X15" s="62">
        <f t="shared" si="2"/>
        <v>2226500</v>
      </c>
      <c r="Y15" s="63">
        <f t="shared" si="0"/>
        <v>7.4216666666666667E-2</v>
      </c>
      <c r="Z15" s="64">
        <f t="shared" si="1"/>
        <v>0.44529999999999997</v>
      </c>
    </row>
    <row r="16" spans="1:26" ht="30.75" customHeight="1" x14ac:dyDescent="0.25">
      <c r="A16" s="34">
        <v>7</v>
      </c>
      <c r="B16" s="35" t="s">
        <v>40</v>
      </c>
      <c r="C16" s="129" t="s">
        <v>35</v>
      </c>
      <c r="D16" s="36">
        <v>1000000</v>
      </c>
      <c r="E16" s="37" t="s">
        <v>87</v>
      </c>
      <c r="F16" s="37" t="s">
        <v>87</v>
      </c>
      <c r="G16" s="37"/>
      <c r="H16" s="717">
        <v>0</v>
      </c>
      <c r="I16" s="719"/>
      <c r="J16" s="719"/>
      <c r="K16" s="719"/>
      <c r="L16" s="719"/>
      <c r="M16" s="719"/>
      <c r="N16" s="719"/>
      <c r="O16" s="719"/>
      <c r="P16" s="719"/>
      <c r="Q16" s="715"/>
      <c r="R16" s="45"/>
      <c r="S16" s="45"/>
      <c r="T16" s="45"/>
      <c r="U16" s="45"/>
      <c r="V16" s="604" t="s">
        <v>137</v>
      </c>
      <c r="W16" s="151"/>
      <c r="X16" s="62">
        <f t="shared" si="2"/>
        <v>0</v>
      </c>
      <c r="Y16" s="63">
        <f>X16/$D$20</f>
        <v>0</v>
      </c>
      <c r="Z16" s="64">
        <f t="shared" si="1"/>
        <v>0</v>
      </c>
    </row>
    <row r="17" spans="1:26" ht="29.1" customHeight="1" x14ac:dyDescent="0.25">
      <c r="A17" s="34">
        <v>8</v>
      </c>
      <c r="B17" s="35" t="s">
        <v>106</v>
      </c>
      <c r="C17" s="129" t="s">
        <v>41</v>
      </c>
      <c r="D17" s="36">
        <v>4500000</v>
      </c>
      <c r="E17" s="37" t="s">
        <v>87</v>
      </c>
      <c r="F17" s="37" t="s">
        <v>87</v>
      </c>
      <c r="G17" s="37" t="s">
        <v>87</v>
      </c>
      <c r="H17" s="707">
        <v>0.47189999999999999</v>
      </c>
      <c r="I17" s="708"/>
      <c r="J17" s="708"/>
      <c r="K17" s="708"/>
      <c r="L17" s="708"/>
      <c r="M17" s="562"/>
      <c r="N17" s="562"/>
      <c r="O17" s="562"/>
      <c r="P17" s="562"/>
      <c r="Q17" s="563"/>
      <c r="R17" s="45"/>
      <c r="S17" s="45"/>
      <c r="T17" s="46"/>
      <c r="U17" s="46"/>
      <c r="V17" s="157" t="s">
        <v>135</v>
      </c>
      <c r="W17" s="149"/>
      <c r="X17" s="62">
        <f>D17*H17</f>
        <v>2123550</v>
      </c>
      <c r="Y17" s="63">
        <f t="shared" si="0"/>
        <v>7.0785000000000001E-2</v>
      </c>
      <c r="Z17" s="64">
        <f t="shared" si="1"/>
        <v>0.47189999999999999</v>
      </c>
    </row>
    <row r="18" spans="1:26" ht="29.1" customHeight="1" x14ac:dyDescent="0.25">
      <c r="A18" s="34">
        <v>9</v>
      </c>
      <c r="B18" s="35" t="s">
        <v>42</v>
      </c>
      <c r="C18" s="129" t="s">
        <v>41</v>
      </c>
      <c r="D18" s="36">
        <v>500000</v>
      </c>
      <c r="E18" s="37" t="s">
        <v>87</v>
      </c>
      <c r="F18" s="37" t="s">
        <v>87</v>
      </c>
      <c r="G18" s="37"/>
      <c r="H18" s="715">
        <v>0</v>
      </c>
      <c r="I18" s="716"/>
      <c r="J18" s="716"/>
      <c r="K18" s="716"/>
      <c r="L18" s="716"/>
      <c r="M18" s="716"/>
      <c r="N18" s="716"/>
      <c r="O18" s="716"/>
      <c r="P18" s="716"/>
      <c r="Q18" s="717"/>
      <c r="R18" s="45"/>
      <c r="S18" s="45"/>
      <c r="T18" s="46"/>
      <c r="U18" s="46"/>
      <c r="V18" s="157" t="s">
        <v>302</v>
      </c>
      <c r="W18" s="149"/>
      <c r="X18" s="62">
        <f t="shared" si="2"/>
        <v>0</v>
      </c>
      <c r="Y18" s="63">
        <f t="shared" si="0"/>
        <v>0</v>
      </c>
      <c r="Z18" s="64">
        <f t="shared" si="1"/>
        <v>0</v>
      </c>
    </row>
    <row r="19" spans="1:26" ht="29.1" customHeight="1" x14ac:dyDescent="0.25">
      <c r="A19" s="34">
        <v>10</v>
      </c>
      <c r="B19" s="35" t="s">
        <v>43</v>
      </c>
      <c r="C19" s="129" t="s">
        <v>44</v>
      </c>
      <c r="D19" s="36">
        <v>5500000</v>
      </c>
      <c r="E19" s="37" t="s">
        <v>87</v>
      </c>
      <c r="F19" s="37" t="s">
        <v>87</v>
      </c>
      <c r="G19" s="37"/>
      <c r="H19" s="719">
        <v>0</v>
      </c>
      <c r="I19" s="719"/>
      <c r="J19" s="719"/>
      <c r="K19" s="719"/>
      <c r="L19" s="719"/>
      <c r="M19" s="719"/>
      <c r="N19" s="719"/>
      <c r="O19" s="719"/>
      <c r="P19" s="719"/>
      <c r="Q19" s="719"/>
      <c r="R19" s="45"/>
      <c r="S19" s="45"/>
      <c r="T19" s="46"/>
      <c r="U19" s="46"/>
      <c r="V19" s="157" t="s">
        <v>303</v>
      </c>
      <c r="W19" s="149"/>
      <c r="X19" s="62">
        <f t="shared" si="2"/>
        <v>0</v>
      </c>
      <c r="Y19" s="63">
        <f t="shared" si="0"/>
        <v>0</v>
      </c>
      <c r="Z19" s="64">
        <f t="shared" si="1"/>
        <v>0</v>
      </c>
    </row>
    <row r="20" spans="1:26" s="80" customFormat="1" ht="29.1" customHeight="1" x14ac:dyDescent="0.25">
      <c r="A20" s="34"/>
      <c r="B20" s="61" t="s">
        <v>23</v>
      </c>
      <c r="C20" s="98"/>
      <c r="D20" s="598">
        <f>SUM(D10:D19)</f>
        <v>30000000</v>
      </c>
      <c r="E20" s="694" t="s">
        <v>261</v>
      </c>
      <c r="F20" s="695"/>
      <c r="G20" s="695"/>
      <c r="H20" s="682">
        <f>Y20</f>
        <v>0.42583499999999996</v>
      </c>
      <c r="I20" s="682"/>
      <c r="J20" s="682"/>
      <c r="K20" s="682"/>
      <c r="L20" s="682"/>
      <c r="M20" s="682"/>
      <c r="N20" s="682"/>
      <c r="O20" s="682"/>
      <c r="P20" s="682"/>
      <c r="Q20" s="683"/>
      <c r="R20" s="45"/>
      <c r="S20" s="45"/>
      <c r="T20" s="46"/>
      <c r="U20" s="46"/>
      <c r="V20" s="148"/>
      <c r="W20" s="152"/>
      <c r="X20" s="77">
        <f>SUM(X10:X19)</f>
        <v>12775050</v>
      </c>
      <c r="Y20" s="78">
        <f>SUM(Y10:Y19)</f>
        <v>0.42583499999999996</v>
      </c>
      <c r="Z20" s="76"/>
    </row>
    <row r="21" spans="1:26" ht="6.75" customHeight="1" x14ac:dyDescent="0.25">
      <c r="A21" s="120"/>
      <c r="B21" s="121"/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1"/>
      <c r="W21" s="153"/>
      <c r="X21" s="77"/>
      <c r="Y21" s="78"/>
      <c r="Z21" s="76"/>
    </row>
    <row r="22" spans="1:26" ht="18.75" customHeight="1" x14ac:dyDescent="0.25">
      <c r="A22" s="725" t="s">
        <v>75</v>
      </c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6"/>
      <c r="W22" s="135"/>
      <c r="X22" s="32"/>
      <c r="Y22" s="32"/>
      <c r="Z22" s="76"/>
    </row>
    <row r="23" spans="1:26" ht="6.75" customHeight="1" x14ac:dyDescent="0.25">
      <c r="A23" s="722"/>
      <c r="B23" s="723"/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723"/>
      <c r="T23" s="723"/>
      <c r="U23" s="723"/>
      <c r="V23" s="724"/>
      <c r="W23" s="155"/>
      <c r="X23" s="32"/>
      <c r="Y23" s="32"/>
      <c r="Z23" s="76"/>
    </row>
    <row r="24" spans="1:26" ht="29.1" customHeight="1" x14ac:dyDescent="0.25">
      <c r="A24" s="34">
        <v>1</v>
      </c>
      <c r="B24" s="35" t="s">
        <v>107</v>
      </c>
      <c r="C24" s="133" t="s">
        <v>60</v>
      </c>
      <c r="D24" s="36">
        <v>30000000</v>
      </c>
      <c r="E24" s="37" t="s">
        <v>87</v>
      </c>
      <c r="F24" s="37" t="s">
        <v>87</v>
      </c>
      <c r="G24" s="37" t="s">
        <v>87</v>
      </c>
      <c r="H24" s="711">
        <v>0.86080000000000001</v>
      </c>
      <c r="I24" s="712"/>
      <c r="J24" s="712"/>
      <c r="K24" s="712"/>
      <c r="L24" s="712"/>
      <c r="M24" s="712"/>
      <c r="N24" s="712"/>
      <c r="O24" s="712"/>
      <c r="P24" s="79"/>
      <c r="Q24" s="91"/>
      <c r="R24" s="37"/>
      <c r="S24" s="37"/>
      <c r="T24" s="45"/>
      <c r="U24" s="48"/>
      <c r="V24" s="157" t="s">
        <v>135</v>
      </c>
      <c r="W24" s="77"/>
      <c r="X24" s="96">
        <f>H24*D24</f>
        <v>25824000</v>
      </c>
      <c r="Y24" s="97">
        <f>X24/$D$32</f>
        <v>0.1912888888888889</v>
      </c>
      <c r="Z24" s="574">
        <f>H24</f>
        <v>0.86080000000000001</v>
      </c>
    </row>
    <row r="25" spans="1:26" ht="29.1" customHeight="1" x14ac:dyDescent="0.25">
      <c r="A25" s="86">
        <v>2</v>
      </c>
      <c r="B25" s="90" t="s">
        <v>254</v>
      </c>
      <c r="C25" s="133" t="s">
        <v>37</v>
      </c>
      <c r="D25" s="36">
        <v>15000000</v>
      </c>
      <c r="E25" s="41" t="s">
        <v>87</v>
      </c>
      <c r="F25" s="41" t="s">
        <v>87</v>
      </c>
      <c r="G25" s="41" t="s">
        <v>87</v>
      </c>
      <c r="H25" s="709">
        <v>0.56559999999999999</v>
      </c>
      <c r="I25" s="710"/>
      <c r="J25" s="710"/>
      <c r="K25" s="710"/>
      <c r="L25" s="710"/>
      <c r="M25" s="92"/>
      <c r="N25" s="92"/>
      <c r="O25" s="92"/>
      <c r="P25" s="92"/>
      <c r="Q25" s="93"/>
      <c r="R25" s="87"/>
      <c r="S25" s="87"/>
      <c r="T25" s="87"/>
      <c r="U25" s="87"/>
      <c r="V25" s="157" t="s">
        <v>135</v>
      </c>
      <c r="W25" s="83"/>
      <c r="X25" s="96">
        <f t="shared" ref="X25:X29" si="3">H25*D25</f>
        <v>8484000</v>
      </c>
      <c r="Y25" s="97">
        <f t="shared" ref="Y25:Y31" si="4">X25/$D$32</f>
        <v>6.2844444444444439E-2</v>
      </c>
      <c r="Z25" s="574">
        <f t="shared" ref="Z25:Z31" si="5">H25</f>
        <v>0.56559999999999999</v>
      </c>
    </row>
    <row r="26" spans="1:26" ht="29.1" customHeight="1" x14ac:dyDescent="0.25">
      <c r="A26" s="86">
        <v>3</v>
      </c>
      <c r="B26" s="90" t="s">
        <v>109</v>
      </c>
      <c r="C26" s="133" t="s">
        <v>41</v>
      </c>
      <c r="D26" s="36">
        <v>10000000</v>
      </c>
      <c r="E26" s="41" t="s">
        <v>87</v>
      </c>
      <c r="F26" s="41" t="s">
        <v>87</v>
      </c>
      <c r="G26" s="41" t="s">
        <v>87</v>
      </c>
      <c r="H26" s="713">
        <v>0.28050000000000003</v>
      </c>
      <c r="I26" s="714"/>
      <c r="J26" s="714"/>
      <c r="K26" s="108"/>
      <c r="L26" s="92"/>
      <c r="M26" s="92"/>
      <c r="N26" s="92"/>
      <c r="O26" s="92"/>
      <c r="P26" s="92"/>
      <c r="Q26" s="93"/>
      <c r="R26" s="87"/>
      <c r="S26" s="87"/>
      <c r="T26" s="87"/>
      <c r="U26" s="87"/>
      <c r="V26" s="157" t="s">
        <v>135</v>
      </c>
      <c r="W26" s="83"/>
      <c r="X26" s="96">
        <f>H26*D26</f>
        <v>2805000.0000000005</v>
      </c>
      <c r="Y26" s="97">
        <f t="shared" si="4"/>
        <v>2.077777777777778E-2</v>
      </c>
      <c r="Z26" s="574" t="e">
        <f>#REF!</f>
        <v>#REF!</v>
      </c>
    </row>
    <row r="27" spans="1:26" ht="29.1" customHeight="1" x14ac:dyDescent="0.25">
      <c r="A27" s="86">
        <v>4</v>
      </c>
      <c r="B27" s="90" t="s">
        <v>110</v>
      </c>
      <c r="C27" s="133" t="s">
        <v>37</v>
      </c>
      <c r="D27" s="36">
        <v>10000000</v>
      </c>
      <c r="E27" s="41" t="s">
        <v>87</v>
      </c>
      <c r="F27" s="41" t="s">
        <v>87</v>
      </c>
      <c r="G27" s="41" t="s">
        <v>87</v>
      </c>
      <c r="H27" s="730">
        <v>0.25</v>
      </c>
      <c r="I27" s="731"/>
      <c r="J27" s="108"/>
      <c r="K27" s="108"/>
      <c r="L27" s="92"/>
      <c r="M27" s="92"/>
      <c r="N27" s="92"/>
      <c r="O27" s="92"/>
      <c r="P27" s="92"/>
      <c r="Q27" s="93"/>
      <c r="R27" s="87"/>
      <c r="S27" s="87"/>
      <c r="T27" s="87"/>
      <c r="U27" s="87"/>
      <c r="V27" s="157" t="s">
        <v>135</v>
      </c>
      <c r="W27" s="83"/>
      <c r="X27" s="96">
        <f t="shared" si="3"/>
        <v>2500000</v>
      </c>
      <c r="Y27" s="97">
        <f t="shared" si="4"/>
        <v>1.8518518518518517E-2</v>
      </c>
      <c r="Z27" s="574">
        <f t="shared" si="5"/>
        <v>0.25</v>
      </c>
    </row>
    <row r="28" spans="1:26" ht="29.1" customHeight="1" x14ac:dyDescent="0.25">
      <c r="A28" s="86">
        <v>5</v>
      </c>
      <c r="B28" s="90" t="s">
        <v>111</v>
      </c>
      <c r="C28" s="133" t="s">
        <v>61</v>
      </c>
      <c r="D28" s="36">
        <v>15000000</v>
      </c>
      <c r="E28" s="41" t="s">
        <v>87</v>
      </c>
      <c r="F28" s="41" t="s">
        <v>87</v>
      </c>
      <c r="G28" s="41" t="s">
        <v>87</v>
      </c>
      <c r="H28" s="709">
        <v>0.68510000000000004</v>
      </c>
      <c r="I28" s="710"/>
      <c r="J28" s="710"/>
      <c r="K28" s="710"/>
      <c r="L28" s="710"/>
      <c r="M28" s="710"/>
      <c r="N28" s="710"/>
      <c r="O28" s="92"/>
      <c r="P28" s="92"/>
      <c r="Q28" s="93"/>
      <c r="R28" s="87"/>
      <c r="S28" s="87"/>
      <c r="T28" s="87"/>
      <c r="U28" s="87"/>
      <c r="V28" s="157" t="s">
        <v>135</v>
      </c>
      <c r="W28" s="83"/>
      <c r="X28" s="96">
        <f>H28*D28</f>
        <v>10276500</v>
      </c>
      <c r="Y28" s="97">
        <f t="shared" si="4"/>
        <v>7.6122222222222216E-2</v>
      </c>
      <c r="Z28" s="574" t="e">
        <f>#REF!</f>
        <v>#REF!</v>
      </c>
    </row>
    <row r="29" spans="1:26" ht="29.1" customHeight="1" x14ac:dyDescent="0.25">
      <c r="A29" s="86">
        <v>6</v>
      </c>
      <c r="B29" s="90" t="s">
        <v>112</v>
      </c>
      <c r="C29" s="133" t="s">
        <v>33</v>
      </c>
      <c r="D29" s="36">
        <v>15000000</v>
      </c>
      <c r="E29" s="41" t="s">
        <v>87</v>
      </c>
      <c r="F29" s="41" t="s">
        <v>87</v>
      </c>
      <c r="G29" s="41" t="s">
        <v>87</v>
      </c>
      <c r="H29" s="709">
        <v>0.71199999999999997</v>
      </c>
      <c r="I29" s="710"/>
      <c r="J29" s="710"/>
      <c r="K29" s="710"/>
      <c r="L29" s="710"/>
      <c r="M29" s="710"/>
      <c r="N29" s="710"/>
      <c r="O29" s="92"/>
      <c r="P29" s="92"/>
      <c r="Q29" s="93"/>
      <c r="R29" s="87"/>
      <c r="S29" s="87"/>
      <c r="T29" s="87"/>
      <c r="U29" s="87"/>
      <c r="V29" s="157" t="s">
        <v>135</v>
      </c>
      <c r="W29" s="83"/>
      <c r="X29" s="96">
        <f t="shared" si="3"/>
        <v>10680000</v>
      </c>
      <c r="Y29" s="97">
        <f t="shared" si="4"/>
        <v>7.9111111111111104E-2</v>
      </c>
      <c r="Z29" s="574">
        <f t="shared" si="5"/>
        <v>0.71199999999999997</v>
      </c>
    </row>
    <row r="30" spans="1:26" ht="29.1" customHeight="1" x14ac:dyDescent="0.25">
      <c r="A30" s="88">
        <v>7</v>
      </c>
      <c r="B30" s="90" t="s">
        <v>113</v>
      </c>
      <c r="C30" s="133" t="s">
        <v>62</v>
      </c>
      <c r="D30" s="36">
        <v>10000000</v>
      </c>
      <c r="E30" s="41" t="s">
        <v>87</v>
      </c>
      <c r="F30" s="41" t="s">
        <v>87</v>
      </c>
      <c r="G30" s="41" t="s">
        <v>87</v>
      </c>
      <c r="H30" s="709">
        <v>0.28000000000000003</v>
      </c>
      <c r="I30" s="710"/>
      <c r="J30" s="710"/>
      <c r="K30" s="94"/>
      <c r="L30" s="94"/>
      <c r="M30" s="94"/>
      <c r="N30" s="94"/>
      <c r="O30" s="94"/>
      <c r="P30" s="94"/>
      <c r="Q30" s="95"/>
      <c r="R30" s="47"/>
      <c r="S30" s="47"/>
      <c r="T30" s="47"/>
      <c r="U30" s="47"/>
      <c r="V30" s="157" t="s">
        <v>135</v>
      </c>
      <c r="W30" s="76"/>
      <c r="X30" s="96">
        <f>H30*D30</f>
        <v>2800000.0000000005</v>
      </c>
      <c r="Y30" s="97">
        <f t="shared" si="4"/>
        <v>2.0740740740740744E-2</v>
      </c>
      <c r="Z30" s="574" t="e">
        <f>#REF!</f>
        <v>#REF!</v>
      </c>
    </row>
    <row r="31" spans="1:26" ht="29.1" customHeight="1" x14ac:dyDescent="0.25">
      <c r="A31" s="86">
        <v>8</v>
      </c>
      <c r="B31" s="90" t="s">
        <v>114</v>
      </c>
      <c r="C31" s="133" t="s">
        <v>129</v>
      </c>
      <c r="D31" s="36">
        <v>30000000</v>
      </c>
      <c r="E31" s="41" t="s">
        <v>87</v>
      </c>
      <c r="F31" s="41" t="s">
        <v>87</v>
      </c>
      <c r="G31" s="595" t="s">
        <v>87</v>
      </c>
      <c r="H31" s="727"/>
      <c r="I31" s="728"/>
      <c r="J31" s="728"/>
      <c r="K31" s="728"/>
      <c r="L31" s="728"/>
      <c r="M31" s="728"/>
      <c r="N31" s="728"/>
      <c r="O31" s="728"/>
      <c r="P31" s="728"/>
      <c r="Q31" s="729"/>
      <c r="R31" s="87"/>
      <c r="S31" s="87"/>
      <c r="T31" s="87"/>
      <c r="U31" s="87"/>
      <c r="V31" s="157" t="s">
        <v>302</v>
      </c>
      <c r="W31" s="149"/>
      <c r="X31" s="96">
        <f>H31*D31</f>
        <v>0</v>
      </c>
      <c r="Y31" s="97">
        <f t="shared" si="4"/>
        <v>0</v>
      </c>
      <c r="Z31" s="574">
        <f t="shared" si="5"/>
        <v>0</v>
      </c>
    </row>
    <row r="32" spans="1:26" ht="29.1" customHeight="1" x14ac:dyDescent="0.25">
      <c r="A32" s="34"/>
      <c r="B32" s="61" t="s">
        <v>23</v>
      </c>
      <c r="C32" s="39"/>
      <c r="D32" s="67">
        <f>SUM(D24:D31)</f>
        <v>135000000</v>
      </c>
      <c r="E32" s="694" t="s">
        <v>261</v>
      </c>
      <c r="F32" s="695"/>
      <c r="G32" s="695"/>
      <c r="H32" s="682">
        <f>Y32</f>
        <v>0.46940370370370366</v>
      </c>
      <c r="I32" s="682"/>
      <c r="J32" s="682"/>
      <c r="K32" s="682"/>
      <c r="L32" s="682"/>
      <c r="M32" s="682"/>
      <c r="N32" s="682"/>
      <c r="O32" s="682"/>
      <c r="P32" s="682"/>
      <c r="Q32" s="683"/>
      <c r="R32" s="68"/>
      <c r="S32" s="68"/>
      <c r="T32" s="69"/>
      <c r="U32" s="70"/>
      <c r="V32" s="89"/>
      <c r="W32" s="77"/>
      <c r="X32" s="62">
        <f>SUM(X24:X31)</f>
        <v>63369500</v>
      </c>
      <c r="Y32" s="110">
        <f>SUM(Y24:Y31)</f>
        <v>0.46940370370370366</v>
      </c>
      <c r="Z32" s="32"/>
    </row>
    <row r="33" spans="1:26" x14ac:dyDescent="0.25">
      <c r="A33" s="718"/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18"/>
      <c r="S33" s="718"/>
      <c r="T33" s="718"/>
      <c r="U33" s="718"/>
      <c r="V33" s="718"/>
      <c r="W33" s="156"/>
      <c r="Z33" s="32"/>
    </row>
    <row r="34" spans="1:26" x14ac:dyDescent="0.25">
      <c r="A34" s="32"/>
      <c r="B34" s="32"/>
      <c r="C34" s="32"/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143"/>
      <c r="X34" s="32"/>
    </row>
    <row r="35" spans="1:26" x14ac:dyDescent="0.2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143"/>
      <c r="X35" s="32"/>
    </row>
    <row r="40" spans="1:26" x14ac:dyDescent="0.25">
      <c r="A40" s="32"/>
      <c r="B40" s="32"/>
      <c r="C40" s="32"/>
      <c r="D40" s="33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143"/>
      <c r="X40" s="32"/>
    </row>
  </sheetData>
  <mergeCells count="41">
    <mergeCell ref="E20:G20"/>
    <mergeCell ref="E32:G32"/>
    <mergeCell ref="A33:V33"/>
    <mergeCell ref="A9:V9"/>
    <mergeCell ref="H18:Q18"/>
    <mergeCell ref="H19:Q19"/>
    <mergeCell ref="H20:Q20"/>
    <mergeCell ref="C21:V21"/>
    <mergeCell ref="A23:V23"/>
    <mergeCell ref="H14:Q14"/>
    <mergeCell ref="H13:Q13"/>
    <mergeCell ref="H16:Q16"/>
    <mergeCell ref="H32:Q32"/>
    <mergeCell ref="A22:V22"/>
    <mergeCell ref="H31:Q31"/>
    <mergeCell ref="H27:I27"/>
    <mergeCell ref="H29:N29"/>
    <mergeCell ref="H30:J30"/>
    <mergeCell ref="H24:O24"/>
    <mergeCell ref="H26:J26"/>
    <mergeCell ref="H12:Q12"/>
    <mergeCell ref="H28:N28"/>
    <mergeCell ref="H25:L25"/>
    <mergeCell ref="A7:V7"/>
    <mergeCell ref="V12:V14"/>
    <mergeCell ref="H11:Q11"/>
    <mergeCell ref="H10:P10"/>
    <mergeCell ref="H17:L17"/>
    <mergeCell ref="H15:K15"/>
    <mergeCell ref="A8:V8"/>
    <mergeCell ref="A1:V1"/>
    <mergeCell ref="A2:V2"/>
    <mergeCell ref="R3:U3"/>
    <mergeCell ref="A4:V4"/>
    <mergeCell ref="A5:D5"/>
    <mergeCell ref="E5:G5"/>
    <mergeCell ref="H5:Q5"/>
    <mergeCell ref="R5:U5"/>
    <mergeCell ref="V5:V6"/>
    <mergeCell ref="H6:Q6"/>
    <mergeCell ref="H3:Q3"/>
  </mergeCells>
  <pageMargins left="0.7" right="0.7" top="0.75" bottom="0.75" header="0.3" footer="0.3"/>
  <pageSetup paperSize="9" scale="83" orientation="landscape" horizontalDpi="4294967293" r:id="rId1"/>
  <rowBreaks count="1" manualBreakCount="1">
    <brk id="20" max="21" man="1"/>
  </rowBreaks>
  <colBreaks count="1" manualBreakCount="1"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zoomScaleNormal="96" zoomScaleSheetLayoutView="100" workbookViewId="0">
      <selection activeCell="J41" sqref="J41"/>
    </sheetView>
  </sheetViews>
  <sheetFormatPr defaultRowHeight="15" x14ac:dyDescent="0.25"/>
  <cols>
    <col min="2" max="2" width="27.140625" customWidth="1"/>
    <col min="3" max="3" width="13.5703125" customWidth="1"/>
    <col min="4" max="4" width="18.140625" customWidth="1"/>
    <col min="5" max="7" width="5.7109375" customWidth="1"/>
    <col min="8" max="16" width="2.5703125" customWidth="1"/>
    <col min="17" max="17" width="2.42578125" customWidth="1"/>
    <col min="18" max="19" width="5.7109375" customWidth="1"/>
    <col min="20" max="20" width="5.5703125" customWidth="1"/>
    <col min="21" max="21" width="5.7109375" customWidth="1"/>
    <col min="22" max="22" width="30.140625" customWidth="1"/>
    <col min="23" max="25" width="1" customWidth="1"/>
  </cols>
  <sheetData>
    <row r="1" spans="1:25" ht="26.25" x14ac:dyDescent="0.25">
      <c r="A1" s="659" t="s">
        <v>73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32"/>
      <c r="X1" s="32"/>
      <c r="Y1" s="32"/>
    </row>
    <row r="2" spans="1:25" ht="26.25" x14ac:dyDescent="0.4">
      <c r="A2" s="660" t="s">
        <v>94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32"/>
      <c r="X2" s="32"/>
      <c r="Y2" s="32"/>
    </row>
    <row r="3" spans="1:25" ht="33" customHeight="1" x14ac:dyDescent="0.3">
      <c r="A3" s="60" t="s">
        <v>132</v>
      </c>
      <c r="B3" s="57"/>
      <c r="C3" s="57"/>
      <c r="D3" s="57"/>
      <c r="E3" s="57"/>
      <c r="F3" s="57"/>
      <c r="G3" s="57"/>
      <c r="H3" s="60" t="s">
        <v>101</v>
      </c>
      <c r="I3" s="57"/>
      <c r="J3" s="57"/>
      <c r="K3" s="57"/>
      <c r="L3" s="57"/>
      <c r="M3" s="57"/>
      <c r="N3" s="57"/>
      <c r="O3" s="57"/>
      <c r="P3" s="57"/>
      <c r="Q3" s="57"/>
      <c r="R3" s="658">
        <f ca="1">NOW()</f>
        <v>41856.580971296295</v>
      </c>
      <c r="S3" s="658"/>
      <c r="T3" s="658"/>
      <c r="U3" s="658"/>
      <c r="V3" s="57"/>
      <c r="W3" s="58"/>
      <c r="X3" s="58"/>
      <c r="Y3" s="58"/>
    </row>
    <row r="4" spans="1:25" ht="14.25" customHeight="1" x14ac:dyDescent="0.4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32"/>
      <c r="X4" s="32"/>
      <c r="Y4" s="32"/>
    </row>
    <row r="5" spans="1:25" ht="33.75" customHeight="1" x14ac:dyDescent="0.25">
      <c r="A5" s="669" t="s">
        <v>97</v>
      </c>
      <c r="B5" s="669"/>
      <c r="C5" s="669"/>
      <c r="D5" s="669"/>
      <c r="E5" s="674" t="s">
        <v>98</v>
      </c>
      <c r="F5" s="675"/>
      <c r="G5" s="676"/>
      <c r="H5" s="674" t="s">
        <v>99</v>
      </c>
      <c r="I5" s="675"/>
      <c r="J5" s="675"/>
      <c r="K5" s="675"/>
      <c r="L5" s="675"/>
      <c r="M5" s="675"/>
      <c r="N5" s="675"/>
      <c r="O5" s="675"/>
      <c r="P5" s="675"/>
      <c r="Q5" s="676"/>
      <c r="R5" s="669" t="s">
        <v>100</v>
      </c>
      <c r="S5" s="669"/>
      <c r="T5" s="669"/>
      <c r="U5" s="669"/>
      <c r="V5" s="667" t="s">
        <v>59</v>
      </c>
      <c r="W5" s="49"/>
      <c r="X5" s="49"/>
      <c r="Y5" s="49"/>
    </row>
    <row r="6" spans="1:25" ht="87.75" customHeight="1" x14ac:dyDescent="0.25">
      <c r="A6" s="50" t="s">
        <v>79</v>
      </c>
      <c r="B6" s="50" t="s">
        <v>80</v>
      </c>
      <c r="C6" s="43" t="s">
        <v>92</v>
      </c>
      <c r="D6" s="43" t="s">
        <v>103</v>
      </c>
      <c r="E6" s="44" t="s">
        <v>81</v>
      </c>
      <c r="F6" s="44" t="s">
        <v>82</v>
      </c>
      <c r="G6" s="44" t="s">
        <v>83</v>
      </c>
      <c r="H6" s="732" t="s">
        <v>84</v>
      </c>
      <c r="I6" s="733"/>
      <c r="J6" s="733"/>
      <c r="K6" s="733"/>
      <c r="L6" s="733"/>
      <c r="M6" s="733"/>
      <c r="N6" s="733"/>
      <c r="O6" s="733"/>
      <c r="P6" s="733"/>
      <c r="Q6" s="734"/>
      <c r="R6" s="44" t="s">
        <v>90</v>
      </c>
      <c r="S6" s="44" t="s">
        <v>91</v>
      </c>
      <c r="T6" s="44" t="s">
        <v>89</v>
      </c>
      <c r="U6" s="44" t="s">
        <v>85</v>
      </c>
      <c r="V6" s="668"/>
      <c r="W6" s="32"/>
      <c r="X6" s="32"/>
      <c r="Y6" s="32"/>
    </row>
    <row r="7" spans="1:25" ht="4.5" customHeight="1" x14ac:dyDescent="0.25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3"/>
      <c r="W7" s="32"/>
      <c r="X7" s="32"/>
      <c r="Y7" s="32"/>
    </row>
    <row r="8" spans="1:25" ht="18.75" x14ac:dyDescent="0.25">
      <c r="A8" s="735" t="s">
        <v>95</v>
      </c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32"/>
      <c r="X8" s="32"/>
      <c r="Y8" s="76"/>
    </row>
    <row r="9" spans="1:25" ht="4.5" customHeight="1" x14ac:dyDescent="0.25">
      <c r="A9" s="722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4"/>
      <c r="W9" s="32"/>
      <c r="X9" s="32"/>
      <c r="Y9" s="76"/>
    </row>
    <row r="10" spans="1:25" ht="30" customHeight="1" x14ac:dyDescent="0.25">
      <c r="A10" s="34">
        <v>1</v>
      </c>
      <c r="B10" s="100" t="s">
        <v>45</v>
      </c>
      <c r="C10" s="130" t="s">
        <v>46</v>
      </c>
      <c r="D10" s="99">
        <v>13500000</v>
      </c>
      <c r="E10" s="37" t="s">
        <v>87</v>
      </c>
      <c r="F10" s="37" t="s">
        <v>87</v>
      </c>
      <c r="G10" s="37" t="s">
        <v>87</v>
      </c>
      <c r="H10" s="736">
        <v>1</v>
      </c>
      <c r="I10" s="737"/>
      <c r="J10" s="737"/>
      <c r="K10" s="737"/>
      <c r="L10" s="737"/>
      <c r="M10" s="737"/>
      <c r="N10" s="737"/>
      <c r="O10" s="737"/>
      <c r="P10" s="737"/>
      <c r="Q10" s="738"/>
      <c r="R10" s="37" t="s">
        <v>87</v>
      </c>
      <c r="S10" s="37" t="s">
        <v>87</v>
      </c>
      <c r="T10" s="37"/>
      <c r="U10" s="37" t="s">
        <v>87</v>
      </c>
      <c r="V10" s="59" t="s">
        <v>304</v>
      </c>
      <c r="W10" s="96">
        <f t="shared" ref="W10:W17" si="0">H10*D10</f>
        <v>13500000</v>
      </c>
      <c r="X10" s="97">
        <f>W10/$D$18</f>
        <v>0.35526315789473684</v>
      </c>
      <c r="Y10" s="569">
        <f t="shared" ref="Y10:Y17" si="1">H10</f>
        <v>1</v>
      </c>
    </row>
    <row r="11" spans="1:25" ht="30" customHeight="1" x14ac:dyDescent="0.25">
      <c r="A11" s="86">
        <v>2</v>
      </c>
      <c r="B11" s="117" t="s">
        <v>47</v>
      </c>
      <c r="C11" s="130" t="s">
        <v>46</v>
      </c>
      <c r="D11" s="99">
        <v>9000000</v>
      </c>
      <c r="E11" s="41" t="s">
        <v>87</v>
      </c>
      <c r="F11" s="41" t="s">
        <v>87</v>
      </c>
      <c r="G11" s="41" t="s">
        <v>87</v>
      </c>
      <c r="H11" s="736">
        <v>1</v>
      </c>
      <c r="I11" s="737"/>
      <c r="J11" s="737"/>
      <c r="K11" s="737"/>
      <c r="L11" s="737"/>
      <c r="M11" s="737"/>
      <c r="N11" s="737"/>
      <c r="O11" s="737"/>
      <c r="P11" s="737"/>
      <c r="Q11" s="738"/>
      <c r="R11" s="37" t="s">
        <v>87</v>
      </c>
      <c r="S11" s="37" t="s">
        <v>87</v>
      </c>
      <c r="T11" s="37" t="s">
        <v>87</v>
      </c>
      <c r="U11" s="37" t="s">
        <v>87</v>
      </c>
      <c r="V11" s="59" t="s">
        <v>257</v>
      </c>
      <c r="W11" s="96">
        <f t="shared" si="0"/>
        <v>9000000</v>
      </c>
      <c r="X11" s="97">
        <f>W11/$D$18</f>
        <v>0.23684210526315788</v>
      </c>
      <c r="Y11" s="569">
        <f t="shared" si="1"/>
        <v>1</v>
      </c>
    </row>
    <row r="12" spans="1:25" ht="30" customHeight="1" x14ac:dyDescent="0.25">
      <c r="A12" s="566">
        <v>3</v>
      </c>
      <c r="B12" s="100" t="s">
        <v>48</v>
      </c>
      <c r="C12" s="130" t="s">
        <v>49</v>
      </c>
      <c r="D12" s="99">
        <v>6500000</v>
      </c>
      <c r="E12" s="41" t="s">
        <v>87</v>
      </c>
      <c r="F12" s="41" t="s">
        <v>87</v>
      </c>
      <c r="G12" s="41" t="s">
        <v>87</v>
      </c>
      <c r="H12" s="736">
        <v>1</v>
      </c>
      <c r="I12" s="737"/>
      <c r="J12" s="737"/>
      <c r="K12" s="737"/>
      <c r="L12" s="737"/>
      <c r="M12" s="737"/>
      <c r="N12" s="737"/>
      <c r="O12" s="737"/>
      <c r="P12" s="737"/>
      <c r="Q12" s="738"/>
      <c r="R12" s="37" t="s">
        <v>87</v>
      </c>
      <c r="S12" s="37" t="s">
        <v>87</v>
      </c>
      <c r="T12" s="37" t="s">
        <v>87</v>
      </c>
      <c r="U12" s="37" t="s">
        <v>87</v>
      </c>
      <c r="V12" s="59" t="s">
        <v>257</v>
      </c>
      <c r="W12" s="96">
        <f t="shared" si="0"/>
        <v>6500000</v>
      </c>
      <c r="X12" s="97">
        <f>W12/$D$18</f>
        <v>0.17105263157894737</v>
      </c>
      <c r="Y12" s="569">
        <f t="shared" si="1"/>
        <v>1</v>
      </c>
    </row>
    <row r="13" spans="1:25" ht="30" customHeight="1" x14ac:dyDescent="0.25">
      <c r="A13" s="566">
        <v>4</v>
      </c>
      <c r="B13" s="100" t="s">
        <v>126</v>
      </c>
      <c r="C13" s="130" t="s">
        <v>50</v>
      </c>
      <c r="D13" s="99">
        <v>3000000</v>
      </c>
      <c r="E13" s="41" t="s">
        <v>87</v>
      </c>
      <c r="F13" s="41" t="s">
        <v>87</v>
      </c>
      <c r="G13" s="41" t="s">
        <v>87</v>
      </c>
      <c r="H13" s="736">
        <v>1</v>
      </c>
      <c r="I13" s="737"/>
      <c r="J13" s="737"/>
      <c r="K13" s="737"/>
      <c r="L13" s="737"/>
      <c r="M13" s="737"/>
      <c r="N13" s="737"/>
      <c r="O13" s="737"/>
      <c r="P13" s="737"/>
      <c r="Q13" s="738"/>
      <c r="R13" s="37" t="s">
        <v>87</v>
      </c>
      <c r="S13" s="37" t="s">
        <v>87</v>
      </c>
      <c r="T13" s="87"/>
      <c r="U13" s="87"/>
      <c r="V13" s="59" t="s">
        <v>304</v>
      </c>
      <c r="W13" s="96">
        <f t="shared" si="0"/>
        <v>3000000</v>
      </c>
      <c r="X13" s="97">
        <f t="shared" ref="X13:X17" si="2">W13/$D$18</f>
        <v>7.8947368421052627E-2</v>
      </c>
      <c r="Y13" s="569">
        <f t="shared" si="1"/>
        <v>1</v>
      </c>
    </row>
    <row r="14" spans="1:25" ht="30" customHeight="1" x14ac:dyDescent="0.25">
      <c r="A14" s="566">
        <v>5</v>
      </c>
      <c r="B14" s="100" t="s">
        <v>51</v>
      </c>
      <c r="C14" s="131" t="s">
        <v>52</v>
      </c>
      <c r="D14" s="99">
        <v>2500000</v>
      </c>
      <c r="E14" s="41" t="s">
        <v>87</v>
      </c>
      <c r="F14" s="41" t="s">
        <v>87</v>
      </c>
      <c r="G14" s="41" t="s">
        <v>87</v>
      </c>
      <c r="H14" s="736">
        <v>1</v>
      </c>
      <c r="I14" s="737"/>
      <c r="J14" s="737"/>
      <c r="K14" s="737"/>
      <c r="L14" s="737"/>
      <c r="M14" s="737"/>
      <c r="N14" s="737"/>
      <c r="O14" s="737"/>
      <c r="P14" s="737"/>
      <c r="Q14" s="738"/>
      <c r="R14" s="37" t="s">
        <v>87</v>
      </c>
      <c r="S14" s="87"/>
      <c r="T14" s="87"/>
      <c r="U14" s="87"/>
      <c r="V14" s="565" t="s">
        <v>256</v>
      </c>
      <c r="W14" s="96">
        <f t="shared" si="0"/>
        <v>2500000</v>
      </c>
      <c r="X14" s="97">
        <f>W14/$D$18</f>
        <v>6.5789473684210523E-2</v>
      </c>
      <c r="Y14" s="569">
        <f t="shared" si="1"/>
        <v>1</v>
      </c>
    </row>
    <row r="15" spans="1:25" ht="30" customHeight="1" x14ac:dyDescent="0.25">
      <c r="A15" s="566">
        <v>6</v>
      </c>
      <c r="B15" s="100" t="s">
        <v>53</v>
      </c>
      <c r="C15" s="131" t="s">
        <v>54</v>
      </c>
      <c r="D15" s="99">
        <v>2000000</v>
      </c>
      <c r="E15" s="41" t="s">
        <v>87</v>
      </c>
      <c r="F15" s="41" t="s">
        <v>87</v>
      </c>
      <c r="G15" s="41" t="s">
        <v>87</v>
      </c>
      <c r="H15" s="741">
        <v>0.89</v>
      </c>
      <c r="I15" s="742"/>
      <c r="J15" s="742"/>
      <c r="K15" s="742"/>
      <c r="L15" s="742"/>
      <c r="M15" s="742"/>
      <c r="N15" s="742"/>
      <c r="O15" s="742"/>
      <c r="P15" s="92"/>
      <c r="Q15" s="93"/>
      <c r="R15" s="87"/>
      <c r="S15" s="87"/>
      <c r="T15" s="87"/>
      <c r="U15" s="87"/>
      <c r="V15" s="654" t="s">
        <v>135</v>
      </c>
      <c r="W15" s="96">
        <f t="shared" si="0"/>
        <v>1780000</v>
      </c>
      <c r="X15" s="97">
        <f t="shared" si="2"/>
        <v>4.6842105263157893E-2</v>
      </c>
      <c r="Y15" s="569">
        <f t="shared" si="1"/>
        <v>0.89</v>
      </c>
    </row>
    <row r="16" spans="1:25" ht="30" customHeight="1" x14ac:dyDescent="0.25">
      <c r="A16" s="567">
        <v>7</v>
      </c>
      <c r="B16" s="100" t="s">
        <v>55</v>
      </c>
      <c r="C16" s="131" t="s">
        <v>56</v>
      </c>
      <c r="D16" s="99">
        <v>1200000</v>
      </c>
      <c r="E16" s="41" t="s">
        <v>87</v>
      </c>
      <c r="F16" s="41" t="s">
        <v>87</v>
      </c>
      <c r="G16" s="41" t="s">
        <v>87</v>
      </c>
      <c r="H16" s="739">
        <v>0.9</v>
      </c>
      <c r="I16" s="740"/>
      <c r="J16" s="740"/>
      <c r="K16" s="740"/>
      <c r="L16" s="740"/>
      <c r="M16" s="740"/>
      <c r="N16" s="740"/>
      <c r="O16" s="740"/>
      <c r="P16" s="740"/>
      <c r="Q16" s="95"/>
      <c r="R16" s="47"/>
      <c r="S16" s="47"/>
      <c r="T16" s="47"/>
      <c r="U16" s="47"/>
      <c r="V16" s="654" t="s">
        <v>135</v>
      </c>
      <c r="W16" s="96">
        <f t="shared" si="0"/>
        <v>1080000</v>
      </c>
      <c r="X16" s="97">
        <f>W16/$D$18</f>
        <v>2.8421052631578948E-2</v>
      </c>
      <c r="Y16" s="569">
        <f t="shared" si="1"/>
        <v>0.9</v>
      </c>
    </row>
    <row r="17" spans="1:25" ht="30" customHeight="1" x14ac:dyDescent="0.25">
      <c r="A17" s="566">
        <v>8</v>
      </c>
      <c r="B17" s="122" t="s">
        <v>127</v>
      </c>
      <c r="C17" s="131" t="s">
        <v>57</v>
      </c>
      <c r="D17" s="124">
        <v>300000</v>
      </c>
      <c r="E17" s="104" t="s">
        <v>87</v>
      </c>
      <c r="F17" s="104" t="s">
        <v>87</v>
      </c>
      <c r="G17" s="104" t="s">
        <v>87</v>
      </c>
      <c r="H17" s="739">
        <v>0.8</v>
      </c>
      <c r="I17" s="740"/>
      <c r="J17" s="740"/>
      <c r="K17" s="740"/>
      <c r="L17" s="740"/>
      <c r="M17" s="740"/>
      <c r="N17" s="740"/>
      <c r="O17" s="740"/>
      <c r="P17" s="605"/>
      <c r="Q17" s="606"/>
      <c r="R17" s="37" t="s">
        <v>87</v>
      </c>
      <c r="S17" s="123"/>
      <c r="T17" s="123"/>
      <c r="U17" s="123"/>
      <c r="V17" s="655" t="s">
        <v>305</v>
      </c>
      <c r="W17" s="96">
        <f t="shared" si="0"/>
        <v>240000</v>
      </c>
      <c r="X17" s="97">
        <f t="shared" si="2"/>
        <v>6.3157894736842104E-3</v>
      </c>
      <c r="Y17" s="569">
        <f t="shared" si="1"/>
        <v>0.8</v>
      </c>
    </row>
    <row r="18" spans="1:25" s="125" customFormat="1" ht="24.75" customHeight="1" x14ac:dyDescent="0.25">
      <c r="A18" s="106"/>
      <c r="B18" s="119" t="s">
        <v>23</v>
      </c>
      <c r="C18" s="107"/>
      <c r="D18" s="116">
        <f>SUM(D10:D17)</f>
        <v>38000000</v>
      </c>
      <c r="E18" s="694" t="s">
        <v>261</v>
      </c>
      <c r="F18" s="695"/>
      <c r="G18" s="695"/>
      <c r="H18" s="682">
        <f>X18</f>
        <v>0.98947368421052617</v>
      </c>
      <c r="I18" s="682"/>
      <c r="J18" s="682"/>
      <c r="K18" s="682"/>
      <c r="L18" s="682"/>
      <c r="M18" s="682"/>
      <c r="N18" s="682"/>
      <c r="O18" s="682"/>
      <c r="P18" s="682"/>
      <c r="Q18" s="683"/>
      <c r="R18" s="106"/>
      <c r="S18" s="106"/>
      <c r="T18" s="106"/>
      <c r="U18" s="106"/>
      <c r="V18" s="106"/>
      <c r="W18" s="126">
        <f>SUM(W10:W17)</f>
        <v>37600000</v>
      </c>
      <c r="X18" s="127">
        <f>SUM(X10:X17)</f>
        <v>0.98947368421052617</v>
      </c>
    </row>
    <row r="19" spans="1:25" ht="3.75" customHeight="1" x14ac:dyDescent="0.25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2"/>
      <c r="W19" s="573"/>
    </row>
    <row r="20" spans="1:25" ht="18.75" x14ac:dyDescent="0.25">
      <c r="A20" s="686" t="s">
        <v>75</v>
      </c>
      <c r="B20" s="686"/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86"/>
      <c r="S20" s="686"/>
      <c r="T20" s="686"/>
      <c r="U20" s="686"/>
      <c r="V20" s="746"/>
      <c r="W20" s="32"/>
      <c r="X20" s="32"/>
      <c r="Y20" s="32"/>
    </row>
    <row r="21" spans="1:25" ht="3.75" customHeight="1" x14ac:dyDescent="0.25">
      <c r="A21" s="52"/>
      <c r="B21" s="53"/>
      <c r="C21" s="54"/>
      <c r="D21" s="54"/>
      <c r="E21" s="55"/>
      <c r="F21" s="55"/>
      <c r="G21" s="55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5"/>
      <c r="S21" s="55"/>
      <c r="T21" s="55"/>
      <c r="U21" s="55"/>
      <c r="V21" s="56"/>
      <c r="W21" s="32"/>
      <c r="X21" s="32"/>
      <c r="Y21" s="32"/>
    </row>
    <row r="22" spans="1:25" ht="27" x14ac:dyDescent="0.25">
      <c r="A22" s="38">
        <v>1</v>
      </c>
      <c r="B22" s="118" t="s">
        <v>63</v>
      </c>
      <c r="C22" s="596" t="s">
        <v>52</v>
      </c>
      <c r="D22" s="602">
        <v>2500000</v>
      </c>
      <c r="E22" s="41" t="s">
        <v>87</v>
      </c>
      <c r="F22" s="41" t="s">
        <v>87</v>
      </c>
      <c r="G22" s="136" t="s">
        <v>87</v>
      </c>
      <c r="H22" s="664">
        <v>1</v>
      </c>
      <c r="I22" s="666"/>
      <c r="J22" s="666"/>
      <c r="K22" s="666"/>
      <c r="L22" s="666"/>
      <c r="M22" s="666"/>
      <c r="N22" s="666"/>
      <c r="O22" s="666"/>
      <c r="P22" s="666"/>
      <c r="Q22" s="662"/>
      <c r="R22" s="37" t="s">
        <v>87</v>
      </c>
      <c r="S22" s="37" t="s">
        <v>87</v>
      </c>
      <c r="T22" s="45"/>
      <c r="U22" s="45"/>
      <c r="V22" s="48" t="s">
        <v>173</v>
      </c>
      <c r="W22" s="62">
        <f t="shared" ref="W22:W34" si="3">D22*H22</f>
        <v>2500000</v>
      </c>
      <c r="X22" s="63">
        <f>W22/$D$35</f>
        <v>3.0012004801920768E-2</v>
      </c>
      <c r="Y22" s="64">
        <f t="shared" ref="Y22:Y27" si="4">H22</f>
        <v>1</v>
      </c>
    </row>
    <row r="23" spans="1:25" ht="25.5" x14ac:dyDescent="0.25">
      <c r="A23" s="34">
        <v>2</v>
      </c>
      <c r="B23" s="100" t="s">
        <v>115</v>
      </c>
      <c r="C23" s="596" t="s">
        <v>64</v>
      </c>
      <c r="D23" s="603">
        <v>20000000</v>
      </c>
      <c r="E23" s="37" t="s">
        <v>87</v>
      </c>
      <c r="F23" s="37" t="s">
        <v>87</v>
      </c>
      <c r="G23" s="37"/>
      <c r="H23" s="743">
        <v>0</v>
      </c>
      <c r="I23" s="744"/>
      <c r="J23" s="744"/>
      <c r="K23" s="744"/>
      <c r="L23" s="744"/>
      <c r="M23" s="744"/>
      <c r="N23" s="744"/>
      <c r="O23" s="744"/>
      <c r="P23" s="744"/>
      <c r="Q23" s="745"/>
      <c r="R23" s="45"/>
      <c r="S23" s="45"/>
      <c r="T23" s="45"/>
      <c r="U23" s="45"/>
      <c r="V23" s="48" t="s">
        <v>134</v>
      </c>
      <c r="W23" s="62">
        <f t="shared" si="3"/>
        <v>0</v>
      </c>
      <c r="X23" s="63">
        <f>W23/$D$35</f>
        <v>0</v>
      </c>
      <c r="Y23" s="64">
        <f t="shared" si="4"/>
        <v>0</v>
      </c>
    </row>
    <row r="24" spans="1:25" ht="25.5" x14ac:dyDescent="0.25">
      <c r="A24" s="747">
        <v>3</v>
      </c>
      <c r="B24" s="101" t="s">
        <v>116</v>
      </c>
      <c r="C24" s="750" t="s">
        <v>65</v>
      </c>
      <c r="D24" s="600">
        <v>3000000</v>
      </c>
      <c r="E24" s="651" t="s">
        <v>87</v>
      </c>
      <c r="F24" s="651" t="s">
        <v>87</v>
      </c>
      <c r="G24" s="651" t="s">
        <v>87</v>
      </c>
      <c r="H24" s="664">
        <v>1</v>
      </c>
      <c r="I24" s="666"/>
      <c r="J24" s="666"/>
      <c r="K24" s="666"/>
      <c r="L24" s="666"/>
      <c r="M24" s="666"/>
      <c r="N24" s="666"/>
      <c r="O24" s="666"/>
      <c r="P24" s="666"/>
      <c r="Q24" s="662"/>
      <c r="R24" s="651" t="s">
        <v>87</v>
      </c>
      <c r="S24" s="651"/>
      <c r="T24" s="651"/>
      <c r="U24" s="651"/>
      <c r="V24" s="48" t="s">
        <v>173</v>
      </c>
      <c r="W24" s="62">
        <f t="shared" si="3"/>
        <v>3000000</v>
      </c>
      <c r="X24" s="63">
        <f>W24/$D$35</f>
        <v>3.601440576230492E-2</v>
      </c>
      <c r="Y24" s="64">
        <f t="shared" si="4"/>
        <v>1</v>
      </c>
    </row>
    <row r="25" spans="1:25" ht="25.5" x14ac:dyDescent="0.25">
      <c r="A25" s="748"/>
      <c r="B25" s="102" t="s">
        <v>117</v>
      </c>
      <c r="C25" s="751"/>
      <c r="D25" s="601">
        <v>3000000</v>
      </c>
      <c r="E25" s="651" t="s">
        <v>87</v>
      </c>
      <c r="F25" s="651" t="s">
        <v>87</v>
      </c>
      <c r="G25" s="651" t="s">
        <v>87</v>
      </c>
      <c r="H25" s="664">
        <v>1</v>
      </c>
      <c r="I25" s="666"/>
      <c r="J25" s="666"/>
      <c r="K25" s="666"/>
      <c r="L25" s="666"/>
      <c r="M25" s="666"/>
      <c r="N25" s="666"/>
      <c r="O25" s="666"/>
      <c r="P25" s="666"/>
      <c r="Q25" s="662"/>
      <c r="R25" s="651" t="s">
        <v>87</v>
      </c>
      <c r="S25" s="651"/>
      <c r="T25" s="651"/>
      <c r="U25" s="651"/>
      <c r="V25" s="48" t="s">
        <v>173</v>
      </c>
      <c r="W25" s="62">
        <f t="shared" si="3"/>
        <v>3000000</v>
      </c>
      <c r="X25" s="63">
        <f t="shared" ref="X25:X33" si="5">W25/$D$35</f>
        <v>3.601440576230492E-2</v>
      </c>
      <c r="Y25" s="64">
        <f t="shared" si="4"/>
        <v>1</v>
      </c>
    </row>
    <row r="26" spans="1:25" ht="25.5" x14ac:dyDescent="0.25">
      <c r="A26" s="748"/>
      <c r="B26" s="102" t="s">
        <v>118</v>
      </c>
      <c r="C26" s="751"/>
      <c r="D26" s="601">
        <v>3000000</v>
      </c>
      <c r="E26" s="651" t="s">
        <v>87</v>
      </c>
      <c r="F26" s="651" t="s">
        <v>87</v>
      </c>
      <c r="G26" s="651" t="s">
        <v>87</v>
      </c>
      <c r="H26" s="664">
        <v>1</v>
      </c>
      <c r="I26" s="666"/>
      <c r="J26" s="666"/>
      <c r="K26" s="666"/>
      <c r="L26" s="666"/>
      <c r="M26" s="666"/>
      <c r="N26" s="666"/>
      <c r="O26" s="666"/>
      <c r="P26" s="666"/>
      <c r="Q26" s="662"/>
      <c r="R26" s="651" t="s">
        <v>87</v>
      </c>
      <c r="S26" s="651"/>
      <c r="T26" s="651"/>
      <c r="U26" s="651"/>
      <c r="V26" s="48" t="s">
        <v>173</v>
      </c>
      <c r="W26" s="62">
        <f t="shared" si="3"/>
        <v>3000000</v>
      </c>
      <c r="X26" s="63">
        <f t="shared" si="5"/>
        <v>3.601440576230492E-2</v>
      </c>
      <c r="Y26" s="64">
        <f t="shared" si="4"/>
        <v>1</v>
      </c>
    </row>
    <row r="27" spans="1:25" ht="25.5" x14ac:dyDescent="0.25">
      <c r="A27" s="748"/>
      <c r="B27" s="102" t="s">
        <v>119</v>
      </c>
      <c r="C27" s="751"/>
      <c r="D27" s="601">
        <v>3000000</v>
      </c>
      <c r="E27" s="651" t="s">
        <v>87</v>
      </c>
      <c r="F27" s="651" t="s">
        <v>87</v>
      </c>
      <c r="G27" s="651" t="s">
        <v>87</v>
      </c>
      <c r="H27" s="690">
        <v>0.77439999999999998</v>
      </c>
      <c r="I27" s="691"/>
      <c r="J27" s="691"/>
      <c r="K27" s="691"/>
      <c r="L27" s="691"/>
      <c r="M27" s="691"/>
      <c r="N27" s="691"/>
      <c r="O27" s="85"/>
      <c r="P27" s="85"/>
      <c r="Q27" s="105"/>
      <c r="R27" s="651"/>
      <c r="S27" s="651"/>
      <c r="T27" s="651"/>
      <c r="U27" s="651"/>
      <c r="V27" s="48" t="s">
        <v>135</v>
      </c>
      <c r="W27" s="62">
        <f t="shared" si="3"/>
        <v>2323200</v>
      </c>
      <c r="X27" s="63">
        <f t="shared" si="5"/>
        <v>2.7889555822328931E-2</v>
      </c>
      <c r="Y27" s="64">
        <f t="shared" si="4"/>
        <v>0.77439999999999998</v>
      </c>
    </row>
    <row r="28" spans="1:25" ht="25.5" customHeight="1" x14ac:dyDescent="0.25">
      <c r="A28" s="749"/>
      <c r="B28" s="103" t="s">
        <v>262</v>
      </c>
      <c r="C28" s="752"/>
      <c r="D28" s="601">
        <v>3000000</v>
      </c>
      <c r="E28" s="651" t="s">
        <v>87</v>
      </c>
      <c r="F28" s="651" t="s">
        <v>87</v>
      </c>
      <c r="G28" s="651" t="s">
        <v>87</v>
      </c>
      <c r="H28" s="664">
        <v>1</v>
      </c>
      <c r="I28" s="666"/>
      <c r="J28" s="666"/>
      <c r="K28" s="666"/>
      <c r="L28" s="666"/>
      <c r="M28" s="666"/>
      <c r="N28" s="666"/>
      <c r="O28" s="666"/>
      <c r="P28" s="666"/>
      <c r="Q28" s="662"/>
      <c r="R28" s="651" t="s">
        <v>87</v>
      </c>
      <c r="S28" s="651"/>
      <c r="T28" s="651"/>
      <c r="U28" s="651"/>
      <c r="V28" s="48" t="s">
        <v>173</v>
      </c>
      <c r="W28" s="62">
        <f t="shared" si="3"/>
        <v>3000000</v>
      </c>
      <c r="X28" s="63"/>
      <c r="Y28" s="64"/>
    </row>
    <row r="29" spans="1:25" ht="25.5" x14ac:dyDescent="0.25">
      <c r="A29" s="34">
        <v>4</v>
      </c>
      <c r="B29" s="100" t="s">
        <v>120</v>
      </c>
      <c r="C29" s="597" t="s">
        <v>65</v>
      </c>
      <c r="D29" s="603">
        <v>300000</v>
      </c>
      <c r="E29" s="37" t="s">
        <v>87</v>
      </c>
      <c r="F29" s="37" t="s">
        <v>87</v>
      </c>
      <c r="G29" s="37" t="s">
        <v>87</v>
      </c>
      <c r="H29" s="664">
        <v>1</v>
      </c>
      <c r="I29" s="666"/>
      <c r="J29" s="666"/>
      <c r="K29" s="666"/>
      <c r="L29" s="666"/>
      <c r="M29" s="666"/>
      <c r="N29" s="666"/>
      <c r="O29" s="666"/>
      <c r="P29" s="666"/>
      <c r="Q29" s="662"/>
      <c r="R29" s="651" t="s">
        <v>87</v>
      </c>
      <c r="S29" s="45"/>
      <c r="T29" s="45"/>
      <c r="U29" s="45"/>
      <c r="V29" s="48" t="s">
        <v>173</v>
      </c>
      <c r="W29" s="62">
        <f t="shared" si="3"/>
        <v>300000</v>
      </c>
      <c r="X29" s="63">
        <f t="shared" si="5"/>
        <v>3.6014405762304922E-3</v>
      </c>
      <c r="Y29" s="64">
        <f t="shared" ref="Y29:Y35" si="6">H29</f>
        <v>1</v>
      </c>
    </row>
    <row r="30" spans="1:25" ht="25.5" x14ac:dyDescent="0.25">
      <c r="A30" s="34">
        <v>5</v>
      </c>
      <c r="B30" s="100" t="s">
        <v>121</v>
      </c>
      <c r="C30" s="596" t="s">
        <v>66</v>
      </c>
      <c r="D30" s="603">
        <v>5000000</v>
      </c>
      <c r="E30" s="37" t="s">
        <v>87</v>
      </c>
      <c r="F30" s="37" t="s">
        <v>87</v>
      </c>
      <c r="G30" s="37"/>
      <c r="H30" s="664">
        <v>1</v>
      </c>
      <c r="I30" s="666"/>
      <c r="J30" s="666"/>
      <c r="K30" s="666"/>
      <c r="L30" s="666"/>
      <c r="M30" s="666"/>
      <c r="N30" s="666"/>
      <c r="O30" s="666"/>
      <c r="P30" s="666"/>
      <c r="Q30" s="662"/>
      <c r="R30" s="651" t="s">
        <v>87</v>
      </c>
      <c r="S30" s="45"/>
      <c r="T30" s="46"/>
      <c r="U30" s="46"/>
      <c r="V30" s="48" t="s">
        <v>173</v>
      </c>
      <c r="W30" s="62">
        <f t="shared" si="3"/>
        <v>5000000</v>
      </c>
      <c r="X30" s="63">
        <f t="shared" si="5"/>
        <v>6.0024009603841535E-2</v>
      </c>
      <c r="Y30" s="64">
        <f t="shared" si="6"/>
        <v>1</v>
      </c>
    </row>
    <row r="31" spans="1:25" ht="25.5" x14ac:dyDescent="0.25">
      <c r="A31" s="34">
        <v>6</v>
      </c>
      <c r="B31" s="100" t="s">
        <v>122</v>
      </c>
      <c r="C31" s="597" t="s">
        <v>67</v>
      </c>
      <c r="D31" s="603">
        <v>7500000</v>
      </c>
      <c r="E31" s="37" t="s">
        <v>87</v>
      </c>
      <c r="F31" s="37" t="s">
        <v>87</v>
      </c>
      <c r="G31" s="37" t="s">
        <v>87</v>
      </c>
      <c r="H31" s="743">
        <v>0</v>
      </c>
      <c r="I31" s="744"/>
      <c r="J31" s="744"/>
      <c r="K31" s="744"/>
      <c r="L31" s="744"/>
      <c r="M31" s="744"/>
      <c r="N31" s="744"/>
      <c r="O31" s="744"/>
      <c r="P31" s="744"/>
      <c r="Q31" s="745"/>
      <c r="R31" s="45"/>
      <c r="S31" s="45"/>
      <c r="T31" s="46"/>
      <c r="U31" s="46"/>
      <c r="V31" s="48" t="s">
        <v>135</v>
      </c>
      <c r="W31" s="62">
        <f t="shared" si="3"/>
        <v>0</v>
      </c>
      <c r="X31" s="63">
        <f t="shared" si="5"/>
        <v>0</v>
      </c>
      <c r="Y31" s="64">
        <f t="shared" si="6"/>
        <v>0</v>
      </c>
    </row>
    <row r="32" spans="1:25" ht="25.5" x14ac:dyDescent="0.25">
      <c r="A32" s="34">
        <v>7</v>
      </c>
      <c r="B32" s="100" t="s">
        <v>123</v>
      </c>
      <c r="C32" s="597" t="s">
        <v>67</v>
      </c>
      <c r="D32" s="603">
        <v>5000000</v>
      </c>
      <c r="E32" s="37" t="s">
        <v>87</v>
      </c>
      <c r="F32" s="37" t="s">
        <v>87</v>
      </c>
      <c r="G32" s="37"/>
      <c r="H32" s="743">
        <v>0</v>
      </c>
      <c r="I32" s="744"/>
      <c r="J32" s="744"/>
      <c r="K32" s="744"/>
      <c r="L32" s="744"/>
      <c r="M32" s="744"/>
      <c r="N32" s="744"/>
      <c r="O32" s="744"/>
      <c r="P32" s="744"/>
      <c r="Q32" s="745"/>
      <c r="R32" s="45"/>
      <c r="S32" s="45"/>
      <c r="T32" s="46"/>
      <c r="U32" s="46"/>
      <c r="V32" s="48" t="s">
        <v>135</v>
      </c>
      <c r="W32" s="62">
        <f t="shared" si="3"/>
        <v>0</v>
      </c>
      <c r="X32" s="63">
        <f t="shared" si="5"/>
        <v>0</v>
      </c>
      <c r="Y32" s="64">
        <f t="shared" si="6"/>
        <v>0</v>
      </c>
    </row>
    <row r="33" spans="1:25" ht="25.5" x14ac:dyDescent="0.25">
      <c r="A33" s="34">
        <v>8</v>
      </c>
      <c r="B33" s="100" t="s">
        <v>124</v>
      </c>
      <c r="C33" s="596" t="s">
        <v>68</v>
      </c>
      <c r="D33" s="603">
        <v>20000000</v>
      </c>
      <c r="E33" s="37" t="s">
        <v>87</v>
      </c>
      <c r="F33" s="37" t="s">
        <v>87</v>
      </c>
      <c r="G33" s="37"/>
      <c r="H33" s="743">
        <v>0</v>
      </c>
      <c r="I33" s="744"/>
      <c r="J33" s="744"/>
      <c r="K33" s="744"/>
      <c r="L33" s="744"/>
      <c r="M33" s="744"/>
      <c r="N33" s="744"/>
      <c r="O33" s="744"/>
      <c r="P33" s="744"/>
      <c r="Q33" s="745"/>
      <c r="R33" s="45"/>
      <c r="S33" s="45"/>
      <c r="T33" s="46"/>
      <c r="U33" s="46"/>
      <c r="V33" s="48" t="s">
        <v>250</v>
      </c>
      <c r="W33" s="62">
        <f t="shared" si="3"/>
        <v>0</v>
      </c>
      <c r="X33" s="63">
        <f t="shared" si="5"/>
        <v>0</v>
      </c>
      <c r="Y33" s="64">
        <f t="shared" si="6"/>
        <v>0</v>
      </c>
    </row>
    <row r="34" spans="1:25" ht="25.5" x14ac:dyDescent="0.25">
      <c r="A34" s="115">
        <v>9</v>
      </c>
      <c r="B34" s="100" t="s">
        <v>125</v>
      </c>
      <c r="C34" s="596" t="s">
        <v>46</v>
      </c>
      <c r="D34" s="603">
        <v>8000000</v>
      </c>
      <c r="E34" s="37" t="s">
        <v>87</v>
      </c>
      <c r="F34" s="37" t="s">
        <v>87</v>
      </c>
      <c r="G34" s="37" t="s">
        <v>87</v>
      </c>
      <c r="H34" s="664">
        <v>1</v>
      </c>
      <c r="I34" s="666"/>
      <c r="J34" s="666"/>
      <c r="K34" s="666"/>
      <c r="L34" s="666"/>
      <c r="M34" s="666"/>
      <c r="N34" s="666"/>
      <c r="O34" s="666"/>
      <c r="P34" s="666"/>
      <c r="Q34" s="662"/>
      <c r="R34" s="37" t="s">
        <v>87</v>
      </c>
      <c r="S34" s="37" t="s">
        <v>87</v>
      </c>
      <c r="T34" s="46"/>
      <c r="U34" s="46"/>
      <c r="V34" s="48" t="s">
        <v>135</v>
      </c>
      <c r="W34" s="62">
        <f t="shared" si="3"/>
        <v>8000000</v>
      </c>
      <c r="X34" s="63">
        <f>W34/$D$35</f>
        <v>9.6038415366146462E-2</v>
      </c>
      <c r="Y34" s="64">
        <f t="shared" si="6"/>
        <v>1</v>
      </c>
    </row>
    <row r="35" spans="1:25" ht="26.25" customHeight="1" x14ac:dyDescent="0.25">
      <c r="A35" s="34"/>
      <c r="B35" s="61" t="s">
        <v>23</v>
      </c>
      <c r="C35" s="87"/>
      <c r="D35" s="51">
        <f>SUM(D22:D34)</f>
        <v>83300000</v>
      </c>
      <c r="E35" s="694" t="s">
        <v>261</v>
      </c>
      <c r="F35" s="695"/>
      <c r="G35" s="695"/>
      <c r="H35" s="682">
        <f>X35</f>
        <v>0.32560864345738294</v>
      </c>
      <c r="I35" s="682"/>
      <c r="J35" s="682"/>
      <c r="K35" s="682"/>
      <c r="L35" s="682"/>
      <c r="M35" s="682"/>
      <c r="N35" s="682"/>
      <c r="O35" s="682"/>
      <c r="P35" s="682"/>
      <c r="Q35" s="683"/>
      <c r="R35" s="45"/>
      <c r="S35" s="45"/>
      <c r="T35" s="46"/>
      <c r="U35" s="47"/>
      <c r="V35" s="89"/>
      <c r="W35" s="62">
        <f>SUM(W22:W34)</f>
        <v>30123200</v>
      </c>
      <c r="X35" s="110">
        <f>SUM(X22:X34)</f>
        <v>0.32560864345738294</v>
      </c>
      <c r="Y35" s="64">
        <f t="shared" si="6"/>
        <v>0.32560864345738294</v>
      </c>
    </row>
    <row r="36" spans="1:25" x14ac:dyDescent="0.25">
      <c r="Y36" s="32"/>
    </row>
    <row r="37" spans="1:25" x14ac:dyDescent="0.25">
      <c r="A37" s="32"/>
      <c r="B37" s="32"/>
      <c r="C37" s="32"/>
      <c r="D37" s="33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5" x14ac:dyDescent="0.25">
      <c r="A38" s="32"/>
      <c r="B38" s="32"/>
      <c r="C38" s="32"/>
      <c r="D38" s="33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5" x14ac:dyDescent="0.25">
      <c r="A39" s="32"/>
      <c r="B39" s="32"/>
      <c r="C39" s="32"/>
      <c r="D39" s="33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3" spans="1:25" x14ac:dyDescent="0.25"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</row>
    <row r="44" spans="1:25" x14ac:dyDescent="0.25">
      <c r="G44" s="649">
        <v>1</v>
      </c>
      <c r="H44" s="650">
        <f>G44</f>
        <v>1</v>
      </c>
      <c r="I44" s="650">
        <f t="shared" ref="I44:Q44" si="7">$G$44</f>
        <v>1</v>
      </c>
      <c r="J44" s="650">
        <f t="shared" si="7"/>
        <v>1</v>
      </c>
      <c r="K44" s="650">
        <f t="shared" si="7"/>
        <v>1</v>
      </c>
      <c r="L44" s="650">
        <f t="shared" si="7"/>
        <v>1</v>
      </c>
      <c r="M44" s="650">
        <f t="shared" si="7"/>
        <v>1</v>
      </c>
      <c r="N44" s="650">
        <f t="shared" si="7"/>
        <v>1</v>
      </c>
      <c r="O44" s="650">
        <f t="shared" si="7"/>
        <v>1</v>
      </c>
      <c r="P44" s="650">
        <f t="shared" si="7"/>
        <v>1</v>
      </c>
      <c r="Q44" s="650">
        <f t="shared" si="7"/>
        <v>1</v>
      </c>
    </row>
    <row r="45" spans="1:25" x14ac:dyDescent="0.25">
      <c r="G45" s="649">
        <v>0.78</v>
      </c>
      <c r="H45" s="650">
        <f>G45</f>
        <v>0.78</v>
      </c>
      <c r="I45" s="650">
        <f>G45</f>
        <v>0.78</v>
      </c>
      <c r="J45" s="650">
        <f>G45</f>
        <v>0.78</v>
      </c>
      <c r="K45" s="650">
        <f>G45</f>
        <v>0.78</v>
      </c>
      <c r="L45" s="650">
        <f>G45</f>
        <v>0.78</v>
      </c>
      <c r="M45" s="650">
        <f>G45</f>
        <v>0.78</v>
      </c>
      <c r="N45" s="650">
        <f>G45</f>
        <v>0.78</v>
      </c>
      <c r="O45" s="650">
        <f>G45</f>
        <v>0.78</v>
      </c>
      <c r="P45" s="650">
        <f>G45</f>
        <v>0.78</v>
      </c>
      <c r="Q45" s="650">
        <f>G45</f>
        <v>0.78</v>
      </c>
      <c r="R45" s="110"/>
    </row>
    <row r="47" spans="1:25" x14ac:dyDescent="0.25">
      <c r="H47" s="650"/>
      <c r="I47" s="650"/>
      <c r="J47" s="650"/>
      <c r="K47" s="650"/>
      <c r="L47" s="650"/>
      <c r="M47" s="650"/>
      <c r="N47" s="650"/>
      <c r="O47" s="650"/>
      <c r="P47" s="650"/>
      <c r="Q47" s="650"/>
    </row>
    <row r="48" spans="1:25" x14ac:dyDescent="0.25">
      <c r="H48" s="650"/>
      <c r="I48" s="650"/>
      <c r="J48" s="650"/>
      <c r="K48" s="650"/>
      <c r="L48" s="650"/>
      <c r="M48" s="650"/>
      <c r="N48" s="650"/>
      <c r="O48" s="650"/>
      <c r="P48" s="650"/>
      <c r="Q48" s="650"/>
    </row>
  </sheetData>
  <mergeCells count="41">
    <mergeCell ref="A20:V20"/>
    <mergeCell ref="H22:Q22"/>
    <mergeCell ref="H23:Q23"/>
    <mergeCell ref="H24:Q24"/>
    <mergeCell ref="H25:Q25"/>
    <mergeCell ref="A24:A28"/>
    <mergeCell ref="H28:Q28"/>
    <mergeCell ref="H27:N27"/>
    <mergeCell ref="C24:C28"/>
    <mergeCell ref="H26:Q26"/>
    <mergeCell ref="E35:G35"/>
    <mergeCell ref="H35:Q35"/>
    <mergeCell ref="H33:Q33"/>
    <mergeCell ref="H29:Q29"/>
    <mergeCell ref="H30:Q30"/>
    <mergeCell ref="H31:Q31"/>
    <mergeCell ref="H32:Q32"/>
    <mergeCell ref="H34:Q34"/>
    <mergeCell ref="A7:V7"/>
    <mergeCell ref="A9:V9"/>
    <mergeCell ref="H18:Q18"/>
    <mergeCell ref="A8:V8"/>
    <mergeCell ref="H11:Q11"/>
    <mergeCell ref="H12:Q12"/>
    <mergeCell ref="H13:Q13"/>
    <mergeCell ref="H14:Q14"/>
    <mergeCell ref="H10:Q10"/>
    <mergeCell ref="E18:G18"/>
    <mergeCell ref="H17:O17"/>
    <mergeCell ref="H15:O15"/>
    <mergeCell ref="H16:P16"/>
    <mergeCell ref="A1:V1"/>
    <mergeCell ref="A2:V2"/>
    <mergeCell ref="R3:U3"/>
    <mergeCell ref="A4:V4"/>
    <mergeCell ref="A5:D5"/>
    <mergeCell ref="E5:G5"/>
    <mergeCell ref="H5:Q5"/>
    <mergeCell ref="R5:U5"/>
    <mergeCell ref="V5:V6"/>
    <mergeCell ref="H6:Q6"/>
  </mergeCells>
  <conditionalFormatting sqref="T34">
    <cfRule type="dataBar" priority="134">
      <dataBar>
        <cfvo type="percent" val="0"/>
        <cfvo type="percent" val="100"/>
        <color rgb="FF008000"/>
      </dataBar>
      <extLst>
        <ext xmlns:x14="http://schemas.microsoft.com/office/spreadsheetml/2009/9/main" uri="{B025F937-C7B1-47D3-B67F-A62EFF666E3E}">
          <x14:id>{611EBEFF-1D88-49EB-B426-1F75CBC308B2}</x14:id>
        </ext>
      </extLst>
    </cfRule>
  </conditionalFormatting>
  <conditionalFormatting sqref="V35">
    <cfRule type="colorScale" priority="133">
      <colorScale>
        <cfvo type="num" val="0"/>
        <cfvo type="num" val="100"/>
        <color rgb="FFFF7128"/>
        <color rgb="FF008000"/>
      </colorScale>
    </cfRule>
  </conditionalFormatting>
  <conditionalFormatting sqref="H44">
    <cfRule type="cellIs" dxfId="43" priority="120" operator="equal">
      <formula>1</formula>
    </cfRule>
    <cfRule type="cellIs" dxfId="42" priority="121" operator="between">
      <formula>0.1</formula>
      <formula>0.99</formula>
    </cfRule>
    <cfRule type="cellIs" dxfId="41" priority="122" operator="between">
      <formula>0</formula>
      <formula>0.1</formula>
    </cfRule>
  </conditionalFormatting>
  <conditionalFormatting sqref="I44">
    <cfRule type="cellIs" dxfId="40" priority="115" operator="between">
      <formula>0.2</formula>
      <formula>0.99</formula>
    </cfRule>
    <cfRule type="cellIs" dxfId="39" priority="116" operator="lessThan">
      <formula>0.2</formula>
    </cfRule>
    <cfRule type="cellIs" dxfId="38" priority="117" operator="equal">
      <formula>1</formula>
    </cfRule>
  </conditionalFormatting>
  <conditionalFormatting sqref="J44">
    <cfRule type="cellIs" dxfId="37" priority="109" operator="between">
      <formula>0.3</formula>
      <formula>0.99</formula>
    </cfRule>
    <cfRule type="cellIs" dxfId="36" priority="110" operator="lessThan">
      <formula>0.3</formula>
    </cfRule>
    <cfRule type="cellIs" dxfId="35" priority="111" operator="equal">
      <formula>1</formula>
    </cfRule>
  </conditionalFormatting>
  <conditionalFormatting sqref="K44">
    <cfRule type="cellIs" dxfId="34" priority="106" operator="between">
      <formula>0.4</formula>
      <formula>0.99</formula>
    </cfRule>
    <cfRule type="cellIs" dxfId="33" priority="107" operator="lessThan">
      <formula>0.4</formula>
    </cfRule>
    <cfRule type="cellIs" dxfId="32" priority="108" operator="equal">
      <formula>1</formula>
    </cfRule>
  </conditionalFormatting>
  <conditionalFormatting sqref="L44">
    <cfRule type="cellIs" dxfId="31" priority="103" operator="between">
      <formula>0.5</formula>
      <formula>0.99</formula>
    </cfRule>
    <cfRule type="cellIs" dxfId="30" priority="104" operator="lessThan">
      <formula>0.5</formula>
    </cfRule>
    <cfRule type="cellIs" dxfId="29" priority="105" operator="equal">
      <formula>1</formula>
    </cfRule>
  </conditionalFormatting>
  <conditionalFormatting sqref="M44:M45">
    <cfRule type="cellIs" dxfId="28" priority="100" operator="between">
      <formula>0.6</formula>
      <formula>0.99</formula>
    </cfRule>
    <cfRule type="cellIs" dxfId="27" priority="101" operator="lessThan">
      <formula>0.6</formula>
    </cfRule>
    <cfRule type="cellIs" dxfId="26" priority="102" operator="equal">
      <formula>1</formula>
    </cfRule>
  </conditionalFormatting>
  <conditionalFormatting sqref="N44:N45">
    <cfRule type="cellIs" dxfId="25" priority="97" operator="between">
      <formula>0.7</formula>
      <formula>0.99</formula>
    </cfRule>
    <cfRule type="cellIs" dxfId="24" priority="98" operator="lessThan">
      <formula>0.7</formula>
    </cfRule>
    <cfRule type="cellIs" dxfId="23" priority="99" operator="equal">
      <formula>1</formula>
    </cfRule>
  </conditionalFormatting>
  <conditionalFormatting sqref="O44:O45">
    <cfRule type="cellIs" dxfId="22" priority="94" operator="between">
      <formula>0.8</formula>
      <formula>0.99</formula>
    </cfRule>
    <cfRule type="cellIs" dxfId="21" priority="95" operator="lessThan">
      <formula>0.8</formula>
    </cfRule>
    <cfRule type="cellIs" dxfId="20" priority="96" operator="equal">
      <formula>1</formula>
    </cfRule>
  </conditionalFormatting>
  <conditionalFormatting sqref="P44:P45">
    <cfRule type="cellIs" dxfId="19" priority="91" operator="between">
      <formula>0.9</formula>
      <formula>0.99</formula>
    </cfRule>
    <cfRule type="cellIs" dxfId="18" priority="92" operator="lessThan">
      <formula>0.9</formula>
    </cfRule>
    <cfRule type="cellIs" dxfId="17" priority="93" operator="equal">
      <formula>1</formula>
    </cfRule>
  </conditionalFormatting>
  <conditionalFormatting sqref="Q44:Q45">
    <cfRule type="cellIs" dxfId="16" priority="89" operator="between">
      <formula>0</formula>
      <formula>0.99</formula>
    </cfRule>
    <cfRule type="cellIs" dxfId="15" priority="90" operator="equal">
      <formula>1</formula>
    </cfRule>
  </conditionalFormatting>
  <conditionalFormatting sqref="H45">
    <cfRule type="cellIs" dxfId="14" priority="56" operator="equal">
      <formula>1</formula>
    </cfRule>
    <cfRule type="cellIs" dxfId="13" priority="57" operator="between">
      <formula>0.1</formula>
      <formula>0.99</formula>
    </cfRule>
    <cfRule type="cellIs" dxfId="12" priority="58" operator="between">
      <formula>0</formula>
      <formula>0.1</formula>
    </cfRule>
  </conditionalFormatting>
  <conditionalFormatting sqref="I45">
    <cfRule type="cellIs" dxfId="11" priority="53" operator="between">
      <formula>0.2</formula>
      <formula>0.99</formula>
    </cfRule>
    <cfRule type="cellIs" dxfId="10" priority="54" operator="lessThan">
      <formula>0.2</formula>
    </cfRule>
    <cfRule type="cellIs" dxfId="9" priority="55" operator="equal">
      <formula>1</formula>
    </cfRule>
  </conditionalFormatting>
  <conditionalFormatting sqref="J45">
    <cfRule type="cellIs" dxfId="8" priority="50" operator="between">
      <formula>0.3</formula>
      <formula>0.99</formula>
    </cfRule>
    <cfRule type="cellIs" dxfId="7" priority="51" operator="lessThan">
      <formula>0.3</formula>
    </cfRule>
    <cfRule type="cellIs" dxfId="6" priority="52" operator="equal">
      <formula>1</formula>
    </cfRule>
  </conditionalFormatting>
  <conditionalFormatting sqref="K45">
    <cfRule type="cellIs" dxfId="5" priority="47" operator="between">
      <formula>0.4</formula>
      <formula>0.99</formula>
    </cfRule>
    <cfRule type="cellIs" dxfId="4" priority="48" operator="lessThan">
      <formula>0.4</formula>
    </cfRule>
    <cfRule type="cellIs" dxfId="3" priority="49" operator="equal">
      <formula>1</formula>
    </cfRule>
  </conditionalFormatting>
  <conditionalFormatting sqref="L45">
    <cfRule type="cellIs" dxfId="2" priority="44" operator="between">
      <formula>0.5</formula>
      <formula>0.99</formula>
    </cfRule>
    <cfRule type="cellIs" dxfId="1" priority="45" operator="lessThan">
      <formula>0.5</formula>
    </cfRule>
    <cfRule type="cellIs" dxfId="0" priority="46" operator="equal">
      <formula>1</formula>
    </cfRule>
  </conditionalFormatting>
  <pageMargins left="0.7" right="0.7" top="0.75" bottom="0.75" header="0.3" footer="0.3"/>
  <pageSetup paperSize="9" scale="80" orientation="landscape" horizontalDpi="4294967293" r:id="rId1"/>
  <rowBreaks count="1" manualBreakCount="1">
    <brk id="18" max="21" man="1"/>
  </rowBreaks>
  <colBreaks count="1" manualBreakCount="1">
    <brk id="2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1EBEFF-1D88-49EB-B426-1F75CBC308B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T34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2"/>
  <sheetViews>
    <sheetView topLeftCell="A6" zoomScale="80" zoomScaleNormal="80" workbookViewId="0">
      <pane ySplit="3" topLeftCell="A39" activePane="bottomLeft" state="frozenSplit"/>
      <selection activeCell="A6" sqref="A6"/>
      <selection pane="bottomLeft" activeCell="J41" sqref="J41"/>
    </sheetView>
  </sheetViews>
  <sheetFormatPr defaultRowHeight="16.5" x14ac:dyDescent="0.3"/>
  <cols>
    <col min="1" max="1" width="4.85546875" style="163" customWidth="1"/>
    <col min="2" max="2" width="27.5703125" style="159" customWidth="1"/>
    <col min="3" max="3" width="12.28515625" style="160" customWidth="1"/>
    <col min="4" max="4" width="17.42578125" style="160" customWidth="1"/>
    <col min="5" max="8" width="13.7109375" style="160" customWidth="1"/>
    <col min="9" max="11" width="13.7109375" style="159" customWidth="1"/>
    <col min="12" max="15" width="13.7109375" style="161" customWidth="1"/>
    <col min="16" max="16" width="21.85546875" style="161" customWidth="1"/>
    <col min="17" max="17" width="32.28515625" style="162" customWidth="1"/>
    <col min="18" max="18" width="14.85546875" style="163" customWidth="1"/>
    <col min="19" max="16384" width="9.140625" style="163"/>
  </cols>
  <sheetData>
    <row r="1" spans="1:18" ht="19.5" x14ac:dyDescent="0.3">
      <c r="A1" s="158" t="s">
        <v>138</v>
      </c>
    </row>
    <row r="2" spans="1:18" ht="19.5" x14ac:dyDescent="0.3">
      <c r="A2" s="164" t="s">
        <v>139</v>
      </c>
    </row>
    <row r="3" spans="1:18" x14ac:dyDescent="0.3">
      <c r="A3" s="164" t="s">
        <v>140</v>
      </c>
    </row>
    <row r="4" spans="1:18" x14ac:dyDescent="0.3">
      <c r="A4" s="164"/>
    </row>
    <row r="5" spans="1:18" ht="14.25" customHeight="1" thickBot="1" x14ac:dyDescent="0.35">
      <c r="A5" s="165" t="s">
        <v>141</v>
      </c>
    </row>
    <row r="6" spans="1:18" ht="18.75" customHeight="1" x14ac:dyDescent="0.3">
      <c r="A6" s="781" t="s">
        <v>142</v>
      </c>
      <c r="B6" s="767" t="s">
        <v>143</v>
      </c>
      <c r="C6" s="767" t="s">
        <v>144</v>
      </c>
      <c r="D6" s="767" t="s">
        <v>145</v>
      </c>
      <c r="E6" s="767" t="s">
        <v>146</v>
      </c>
      <c r="F6" s="767" t="s">
        <v>147</v>
      </c>
      <c r="G6" s="767" t="s">
        <v>148</v>
      </c>
      <c r="H6" s="767" t="s">
        <v>149</v>
      </c>
      <c r="I6" s="776" t="s">
        <v>150</v>
      </c>
      <c r="J6" s="777"/>
      <c r="K6" s="778"/>
      <c r="L6" s="767" t="s">
        <v>151</v>
      </c>
      <c r="M6" s="767" t="s">
        <v>152</v>
      </c>
      <c r="N6" s="779" t="s">
        <v>153</v>
      </c>
      <c r="O6" s="780"/>
      <c r="P6" s="767" t="s">
        <v>154</v>
      </c>
      <c r="Q6" s="770" t="s">
        <v>59</v>
      </c>
    </row>
    <row r="7" spans="1:18" ht="23.25" customHeight="1" x14ac:dyDescent="0.3">
      <c r="A7" s="782"/>
      <c r="B7" s="768"/>
      <c r="C7" s="768"/>
      <c r="D7" s="768"/>
      <c r="E7" s="768"/>
      <c r="F7" s="768"/>
      <c r="G7" s="768"/>
      <c r="H7" s="768"/>
      <c r="I7" s="166" t="s">
        <v>155</v>
      </c>
      <c r="J7" s="167" t="s">
        <v>156</v>
      </c>
      <c r="K7" s="166" t="s">
        <v>157</v>
      </c>
      <c r="L7" s="768"/>
      <c r="M7" s="768"/>
      <c r="N7" s="168" t="s">
        <v>158</v>
      </c>
      <c r="O7" s="168" t="s">
        <v>159</v>
      </c>
      <c r="P7" s="768"/>
      <c r="Q7" s="771"/>
      <c r="R7" s="169"/>
    </row>
    <row r="8" spans="1:18" s="176" customFormat="1" ht="12.75" customHeight="1" thickBot="1" x14ac:dyDescent="0.3">
      <c r="A8" s="783"/>
      <c r="B8" s="769"/>
      <c r="C8" s="769"/>
      <c r="D8" s="769"/>
      <c r="E8" s="170" t="s">
        <v>160</v>
      </c>
      <c r="F8" s="171" t="s">
        <v>161</v>
      </c>
      <c r="G8" s="171" t="s">
        <v>162</v>
      </c>
      <c r="H8" s="171" t="s">
        <v>163</v>
      </c>
      <c r="I8" s="171" t="s">
        <v>164</v>
      </c>
      <c r="J8" s="172" t="s">
        <v>165</v>
      </c>
      <c r="K8" s="173" t="s">
        <v>166</v>
      </c>
      <c r="L8" s="174" t="s">
        <v>167</v>
      </c>
      <c r="M8" s="174" t="s">
        <v>168</v>
      </c>
      <c r="N8" s="173" t="s">
        <v>169</v>
      </c>
      <c r="O8" s="175" t="s">
        <v>170</v>
      </c>
      <c r="P8" s="769"/>
      <c r="Q8" s="772"/>
    </row>
    <row r="9" spans="1:18" ht="17.25" thickBot="1" x14ac:dyDescent="0.35">
      <c r="A9" s="177"/>
      <c r="B9" s="178" t="s">
        <v>171</v>
      </c>
      <c r="C9" s="178"/>
      <c r="D9" s="178"/>
      <c r="E9" s="179"/>
      <c r="F9" s="179"/>
      <c r="G9" s="179"/>
      <c r="H9" s="179"/>
      <c r="I9" s="180"/>
      <c r="J9" s="180"/>
      <c r="K9" s="180"/>
      <c r="L9" s="181"/>
      <c r="M9" s="181"/>
      <c r="N9" s="181"/>
      <c r="O9" s="181"/>
      <c r="P9" s="181"/>
      <c r="Q9" s="182"/>
    </row>
    <row r="10" spans="1:18" s="188" customFormat="1" ht="15.75" x14ac:dyDescent="0.2">
      <c r="A10" s="183"/>
      <c r="B10" s="184" t="s">
        <v>0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6"/>
      <c r="N10" s="186"/>
      <c r="O10" s="186"/>
      <c r="P10" s="186"/>
      <c r="Q10" s="187"/>
    </row>
    <row r="11" spans="1:18" s="169" customFormat="1" ht="26.25" customHeight="1" x14ac:dyDescent="0.2">
      <c r="A11" s="189">
        <v>1</v>
      </c>
      <c r="B11" s="190" t="s">
        <v>86</v>
      </c>
      <c r="C11" s="191" t="s">
        <v>4</v>
      </c>
      <c r="D11" s="191" t="s">
        <v>172</v>
      </c>
      <c r="E11" s="192">
        <v>2000000</v>
      </c>
      <c r="F11" s="192">
        <v>1979145.42</v>
      </c>
      <c r="G11" s="192">
        <v>0</v>
      </c>
      <c r="H11" s="192">
        <f>F11+G11</f>
        <v>1979145.42</v>
      </c>
      <c r="I11" s="193">
        <f>E11*0.8</f>
        <v>1600000</v>
      </c>
      <c r="J11" s="193">
        <v>379145.42</v>
      </c>
      <c r="K11" s="193">
        <f>I11+J11</f>
        <v>1979145.42</v>
      </c>
      <c r="L11" s="194">
        <f>E11-H11</f>
        <v>20854.580000000075</v>
      </c>
      <c r="M11" s="194">
        <f>E11-K11</f>
        <v>20854.580000000075</v>
      </c>
      <c r="N11" s="623">
        <f>1187443.59+692744.56</f>
        <v>1880188.1500000001</v>
      </c>
      <c r="O11" s="194">
        <f>K11-N11</f>
        <v>98957.269999999786</v>
      </c>
      <c r="P11" s="195" t="s">
        <v>173</v>
      </c>
      <c r="Q11" s="196"/>
      <c r="R11" s="624">
        <f>N11-I11</f>
        <v>280188.15000000014</v>
      </c>
    </row>
    <row r="12" spans="1:18" s="169" customFormat="1" ht="25.5" x14ac:dyDescent="0.2">
      <c r="A12" s="189">
        <v>2</v>
      </c>
      <c r="B12" s="197" t="s">
        <v>5</v>
      </c>
      <c r="C12" s="197" t="s">
        <v>6</v>
      </c>
      <c r="D12" s="197" t="s">
        <v>174</v>
      </c>
      <c r="E12" s="198">
        <v>1500000</v>
      </c>
      <c r="F12" s="198">
        <v>1470795.2</v>
      </c>
      <c r="G12" s="198">
        <v>0</v>
      </c>
      <c r="H12" s="192">
        <f t="shared" ref="H12:H23" si="0">F12+G12</f>
        <v>1470795.2</v>
      </c>
      <c r="I12" s="193">
        <f t="shared" ref="I12:I23" si="1">E12*0.8</f>
        <v>1200000</v>
      </c>
      <c r="J12" s="193">
        <v>270795.2</v>
      </c>
      <c r="K12" s="193">
        <f t="shared" ref="K12:K23" si="2">I12+J12</f>
        <v>1470795.2</v>
      </c>
      <c r="L12" s="194">
        <f t="shared" ref="L12:L67" si="3">E12-H12</f>
        <v>29204.800000000047</v>
      </c>
      <c r="M12" s="194">
        <f t="shared" ref="M12:M67" si="4">E12-K12</f>
        <v>29204.800000000047</v>
      </c>
      <c r="N12" s="194">
        <v>1176636.1599999999</v>
      </c>
      <c r="O12" s="194">
        <f t="shared" ref="O12:O23" si="5">K12-N12</f>
        <v>294159.04000000004</v>
      </c>
      <c r="P12" s="199" t="s">
        <v>135</v>
      </c>
      <c r="Q12" s="196"/>
      <c r="R12" s="624">
        <f t="shared" ref="R12:R23" si="6">N12-I12</f>
        <v>-23363.840000000084</v>
      </c>
    </row>
    <row r="13" spans="1:18" s="169" customFormat="1" ht="25.5" x14ac:dyDescent="0.2">
      <c r="A13" s="189">
        <v>3</v>
      </c>
      <c r="B13" s="200" t="s">
        <v>7</v>
      </c>
      <c r="C13" s="197" t="s">
        <v>6</v>
      </c>
      <c r="D13" s="197" t="s">
        <v>174</v>
      </c>
      <c r="E13" s="198">
        <v>500000</v>
      </c>
      <c r="F13" s="198">
        <v>486466.36</v>
      </c>
      <c r="G13" s="198">
        <v>0</v>
      </c>
      <c r="H13" s="192">
        <f t="shared" si="0"/>
        <v>486466.36</v>
      </c>
      <c r="I13" s="193">
        <f t="shared" si="1"/>
        <v>400000</v>
      </c>
      <c r="J13" s="193">
        <v>86466.36</v>
      </c>
      <c r="K13" s="193">
        <f t="shared" si="2"/>
        <v>486466.36</v>
      </c>
      <c r="L13" s="194">
        <f t="shared" si="3"/>
        <v>13533.640000000014</v>
      </c>
      <c r="M13" s="194">
        <f t="shared" si="4"/>
        <v>13533.640000000014</v>
      </c>
      <c r="N13" s="194">
        <v>389173.09</v>
      </c>
      <c r="O13" s="194">
        <f t="shared" si="5"/>
        <v>97293.26999999996</v>
      </c>
      <c r="P13" s="199" t="s">
        <v>135</v>
      </c>
      <c r="Q13" s="196"/>
      <c r="R13" s="624">
        <f t="shared" si="6"/>
        <v>-10826.909999999974</v>
      </c>
    </row>
    <row r="14" spans="1:18" s="169" customFormat="1" ht="25.5" x14ac:dyDescent="0.2">
      <c r="A14" s="189">
        <v>4</v>
      </c>
      <c r="B14" s="200" t="s">
        <v>8</v>
      </c>
      <c r="C14" s="197" t="s">
        <v>9</v>
      </c>
      <c r="D14" s="197" t="s">
        <v>175</v>
      </c>
      <c r="E14" s="198">
        <v>1800000</v>
      </c>
      <c r="F14" s="198">
        <v>1774225.77</v>
      </c>
      <c r="G14" s="198">
        <v>0</v>
      </c>
      <c r="H14" s="192">
        <f>F14+G14</f>
        <v>1774225.77</v>
      </c>
      <c r="I14" s="193">
        <f t="shared" si="1"/>
        <v>1440000</v>
      </c>
      <c r="J14" s="193">
        <v>334225.77</v>
      </c>
      <c r="K14" s="193">
        <f>I14+J14</f>
        <v>1774225.77</v>
      </c>
      <c r="L14" s="194">
        <f t="shared" si="3"/>
        <v>25774.229999999981</v>
      </c>
      <c r="M14" s="194">
        <f t="shared" si="4"/>
        <v>25774.229999999981</v>
      </c>
      <c r="N14" s="194">
        <v>532267.73</v>
      </c>
      <c r="O14" s="194">
        <f t="shared" si="5"/>
        <v>1241958.04</v>
      </c>
      <c r="P14" s="199" t="s">
        <v>135</v>
      </c>
      <c r="Q14" s="196"/>
      <c r="R14" s="624">
        <f t="shared" si="6"/>
        <v>-907732.27</v>
      </c>
    </row>
    <row r="15" spans="1:18" s="169" customFormat="1" ht="26.25" customHeight="1" x14ac:dyDescent="0.2">
      <c r="A15" s="189">
        <v>5</v>
      </c>
      <c r="B15" s="200" t="s">
        <v>10</v>
      </c>
      <c r="C15" s="197" t="s">
        <v>9</v>
      </c>
      <c r="D15" s="197" t="s">
        <v>176</v>
      </c>
      <c r="E15" s="198">
        <v>200000</v>
      </c>
      <c r="F15" s="198">
        <v>199999.23</v>
      </c>
      <c r="G15" s="198">
        <v>0</v>
      </c>
      <c r="H15" s="192">
        <f>F15+G15</f>
        <v>199999.23</v>
      </c>
      <c r="I15" s="193">
        <f t="shared" si="1"/>
        <v>160000</v>
      </c>
      <c r="J15" s="193"/>
      <c r="K15" s="193">
        <f t="shared" si="2"/>
        <v>160000</v>
      </c>
      <c r="L15" s="194">
        <f>E15-H15</f>
        <v>0.76999999998952262</v>
      </c>
      <c r="M15" s="194">
        <f t="shared" si="4"/>
        <v>40000</v>
      </c>
      <c r="N15" s="194">
        <v>158933</v>
      </c>
      <c r="O15" s="194">
        <f t="shared" si="5"/>
        <v>1067</v>
      </c>
      <c r="P15" s="199" t="s">
        <v>135</v>
      </c>
      <c r="Q15" s="196"/>
      <c r="R15" s="624">
        <f t="shared" si="6"/>
        <v>-1067</v>
      </c>
    </row>
    <row r="16" spans="1:18" s="169" customFormat="1" ht="25.5" x14ac:dyDescent="0.2">
      <c r="A16" s="189">
        <v>6</v>
      </c>
      <c r="B16" s="200" t="s">
        <v>11</v>
      </c>
      <c r="C16" s="197" t="s">
        <v>12</v>
      </c>
      <c r="D16" s="197" t="s">
        <v>174</v>
      </c>
      <c r="E16" s="198">
        <v>2000000</v>
      </c>
      <c r="F16" s="198">
        <v>1950132</v>
      </c>
      <c r="G16" s="198">
        <v>0</v>
      </c>
      <c r="H16" s="192">
        <f t="shared" si="0"/>
        <v>1950132</v>
      </c>
      <c r="I16" s="193">
        <f t="shared" si="1"/>
        <v>1600000</v>
      </c>
      <c r="J16" s="193">
        <v>350132</v>
      </c>
      <c r="K16" s="193">
        <f t="shared" si="2"/>
        <v>1950132</v>
      </c>
      <c r="L16" s="194">
        <f t="shared" si="3"/>
        <v>49868</v>
      </c>
      <c r="M16" s="194">
        <f>E16-K16</f>
        <v>49868</v>
      </c>
      <c r="N16" s="623">
        <f>1170117.4+682508</f>
        <v>1852625.4</v>
      </c>
      <c r="O16" s="194">
        <f t="shared" si="5"/>
        <v>97506.600000000093</v>
      </c>
      <c r="P16" s="195" t="s">
        <v>173</v>
      </c>
      <c r="Q16" s="196"/>
      <c r="R16" s="624">
        <f t="shared" si="6"/>
        <v>252625.39999999991</v>
      </c>
    </row>
    <row r="17" spans="1:18" s="169" customFormat="1" ht="25.5" x14ac:dyDescent="0.2">
      <c r="A17" s="189">
        <v>7</v>
      </c>
      <c r="B17" s="200" t="s">
        <v>13</v>
      </c>
      <c r="C17" s="197" t="s">
        <v>14</v>
      </c>
      <c r="D17" s="197" t="s">
        <v>177</v>
      </c>
      <c r="E17" s="198">
        <v>2000000</v>
      </c>
      <c r="F17" s="198">
        <v>1963711.02</v>
      </c>
      <c r="G17" s="198">
        <v>0</v>
      </c>
      <c r="H17" s="192">
        <f t="shared" si="0"/>
        <v>1963711.02</v>
      </c>
      <c r="I17" s="193">
        <f t="shared" si="1"/>
        <v>1600000</v>
      </c>
      <c r="J17" s="193">
        <v>363711.02</v>
      </c>
      <c r="K17" s="193">
        <f t="shared" si="2"/>
        <v>1963711.02</v>
      </c>
      <c r="L17" s="194">
        <f t="shared" si="3"/>
        <v>36288.979999999981</v>
      </c>
      <c r="M17" s="194">
        <f t="shared" si="4"/>
        <v>36288.979999999981</v>
      </c>
      <c r="N17" s="194">
        <f>1178269.86+392720.58</f>
        <v>1570990.4400000002</v>
      </c>
      <c r="O17" s="194">
        <f>K17-N17</f>
        <v>392720.57999999984</v>
      </c>
      <c r="P17" s="195" t="s">
        <v>173</v>
      </c>
      <c r="Q17" s="196"/>
      <c r="R17" s="624">
        <f t="shared" si="6"/>
        <v>-29009.559999999823</v>
      </c>
    </row>
    <row r="18" spans="1:18" s="169" customFormat="1" ht="25.5" x14ac:dyDescent="0.2">
      <c r="A18" s="189">
        <v>8</v>
      </c>
      <c r="B18" s="200" t="s">
        <v>15</v>
      </c>
      <c r="C18" s="197" t="s">
        <v>16</v>
      </c>
      <c r="D18" s="197" t="s">
        <v>178</v>
      </c>
      <c r="E18" s="198">
        <v>1000000</v>
      </c>
      <c r="F18" s="198">
        <v>975997.94</v>
      </c>
      <c r="G18" s="198">
        <v>0</v>
      </c>
      <c r="H18" s="192">
        <f t="shared" si="0"/>
        <v>975997.94</v>
      </c>
      <c r="I18" s="193">
        <f t="shared" si="1"/>
        <v>800000</v>
      </c>
      <c r="J18" s="193"/>
      <c r="K18" s="193">
        <f t="shared" si="2"/>
        <v>800000</v>
      </c>
      <c r="L18" s="194">
        <f t="shared" si="3"/>
        <v>24002.060000000056</v>
      </c>
      <c r="M18" s="194">
        <f t="shared" si="4"/>
        <v>200000</v>
      </c>
      <c r="N18" s="194"/>
      <c r="O18" s="194">
        <f t="shared" si="5"/>
        <v>800000</v>
      </c>
      <c r="P18" s="199" t="s">
        <v>179</v>
      </c>
      <c r="Q18" s="196"/>
      <c r="R18" s="624">
        <f t="shared" si="6"/>
        <v>-800000</v>
      </c>
    </row>
    <row r="19" spans="1:18" s="169" customFormat="1" ht="25.5" x14ac:dyDescent="0.2">
      <c r="A19" s="189">
        <v>9</v>
      </c>
      <c r="B19" s="200" t="s">
        <v>17</v>
      </c>
      <c r="C19" s="197" t="s">
        <v>16</v>
      </c>
      <c r="D19" s="197" t="s">
        <v>178</v>
      </c>
      <c r="E19" s="198">
        <v>1000000</v>
      </c>
      <c r="F19" s="198">
        <v>980649.79</v>
      </c>
      <c r="G19" s="198">
        <v>0</v>
      </c>
      <c r="H19" s="192">
        <f>F19+G19</f>
        <v>980649.79</v>
      </c>
      <c r="I19" s="193">
        <f t="shared" si="1"/>
        <v>800000</v>
      </c>
      <c r="J19" s="193">
        <v>180649.79</v>
      </c>
      <c r="K19" s="193">
        <f t="shared" si="2"/>
        <v>980649.79</v>
      </c>
      <c r="L19" s="194">
        <f t="shared" si="3"/>
        <v>19350.209999999963</v>
      </c>
      <c r="M19" s="194">
        <f t="shared" si="4"/>
        <v>19350.209999999963</v>
      </c>
      <c r="N19" s="194">
        <v>784519.83</v>
      </c>
      <c r="O19" s="194">
        <f t="shared" si="5"/>
        <v>196129.96000000008</v>
      </c>
      <c r="P19" s="195" t="s">
        <v>173</v>
      </c>
      <c r="Q19" s="196"/>
      <c r="R19" s="624">
        <f t="shared" si="6"/>
        <v>-15480.170000000042</v>
      </c>
    </row>
    <row r="20" spans="1:18" s="169" customFormat="1" ht="25.5" x14ac:dyDescent="0.2">
      <c r="A20" s="189">
        <v>10</v>
      </c>
      <c r="B20" s="200" t="s">
        <v>18</v>
      </c>
      <c r="C20" s="197" t="s">
        <v>19</v>
      </c>
      <c r="D20" s="197" t="s">
        <v>180</v>
      </c>
      <c r="E20" s="198">
        <v>2000000</v>
      </c>
      <c r="F20" s="198">
        <v>1950740.25</v>
      </c>
      <c r="G20" s="198">
        <v>0</v>
      </c>
      <c r="H20" s="192">
        <f t="shared" si="0"/>
        <v>1950740.25</v>
      </c>
      <c r="I20" s="193">
        <f t="shared" si="1"/>
        <v>1600000</v>
      </c>
      <c r="J20" s="193">
        <v>350740.25</v>
      </c>
      <c r="K20" s="193">
        <f t="shared" si="2"/>
        <v>1950740.25</v>
      </c>
      <c r="L20" s="194">
        <f t="shared" si="3"/>
        <v>49259.75</v>
      </c>
      <c r="M20" s="194">
        <f t="shared" si="4"/>
        <v>49259.75</v>
      </c>
      <c r="N20" s="194">
        <v>975370.13</v>
      </c>
      <c r="O20" s="194">
        <f t="shared" si="5"/>
        <v>975370.12</v>
      </c>
      <c r="P20" s="195" t="s">
        <v>173</v>
      </c>
      <c r="Q20" s="196"/>
      <c r="R20" s="624">
        <f t="shared" si="6"/>
        <v>-624629.87</v>
      </c>
    </row>
    <row r="21" spans="1:18" s="169" customFormat="1" ht="25.5" x14ac:dyDescent="0.2">
      <c r="A21" s="189">
        <v>11</v>
      </c>
      <c r="B21" s="200" t="s">
        <v>20</v>
      </c>
      <c r="C21" s="197" t="s">
        <v>21</v>
      </c>
      <c r="D21" s="197" t="s">
        <v>180</v>
      </c>
      <c r="E21" s="198">
        <v>2000000</v>
      </c>
      <c r="F21" s="198">
        <v>1955808.15</v>
      </c>
      <c r="G21" s="198">
        <v>0</v>
      </c>
      <c r="H21" s="192">
        <f t="shared" si="0"/>
        <v>1955808.15</v>
      </c>
      <c r="I21" s="193">
        <f t="shared" si="1"/>
        <v>1600000</v>
      </c>
      <c r="J21" s="193"/>
      <c r="K21" s="193">
        <f>I21+J21</f>
        <v>1600000</v>
      </c>
      <c r="L21" s="194">
        <f t="shared" si="3"/>
        <v>44191.850000000093</v>
      </c>
      <c r="M21" s="194">
        <f t="shared" si="4"/>
        <v>400000</v>
      </c>
      <c r="N21" s="623">
        <f>1173523.78+391142.18</f>
        <v>1564665.96</v>
      </c>
      <c r="O21" s="194">
        <f t="shared" si="5"/>
        <v>35334.040000000037</v>
      </c>
      <c r="P21" s="199" t="s">
        <v>135</v>
      </c>
      <c r="Q21" s="196"/>
      <c r="R21" s="624">
        <f t="shared" si="6"/>
        <v>-35334.040000000037</v>
      </c>
    </row>
    <row r="22" spans="1:18" s="169" customFormat="1" ht="25.5" x14ac:dyDescent="0.2">
      <c r="A22" s="189">
        <v>12</v>
      </c>
      <c r="B22" s="200" t="s">
        <v>88</v>
      </c>
      <c r="C22" s="197" t="s">
        <v>96</v>
      </c>
      <c r="D22" s="197" t="s">
        <v>181</v>
      </c>
      <c r="E22" s="198">
        <v>2000000</v>
      </c>
      <c r="F22" s="198">
        <v>1953743.55</v>
      </c>
      <c r="G22" s="198">
        <v>0</v>
      </c>
      <c r="H22" s="192">
        <f t="shared" si="0"/>
        <v>1953743.55</v>
      </c>
      <c r="I22" s="193">
        <f t="shared" si="1"/>
        <v>1600000</v>
      </c>
      <c r="J22" s="193"/>
      <c r="K22" s="193">
        <f t="shared" si="2"/>
        <v>1600000</v>
      </c>
      <c r="L22" s="194">
        <f t="shared" si="3"/>
        <v>46256.449999999953</v>
      </c>
      <c r="M22" s="194">
        <f t="shared" si="4"/>
        <v>400000</v>
      </c>
      <c r="N22" s="194">
        <v>976871.78</v>
      </c>
      <c r="O22" s="194">
        <f t="shared" si="5"/>
        <v>623128.22</v>
      </c>
      <c r="P22" s="199" t="s">
        <v>135</v>
      </c>
      <c r="Q22" s="196"/>
      <c r="R22" s="624">
        <f t="shared" si="6"/>
        <v>-623128.22</v>
      </c>
    </row>
    <row r="23" spans="1:18" s="169" customFormat="1" ht="25.5" x14ac:dyDescent="0.2">
      <c r="A23" s="189">
        <v>13</v>
      </c>
      <c r="B23" s="200" t="s">
        <v>22</v>
      </c>
      <c r="C23" s="197" t="s">
        <v>93</v>
      </c>
      <c r="D23" s="197" t="s">
        <v>178</v>
      </c>
      <c r="E23" s="198">
        <v>2000000</v>
      </c>
      <c r="F23" s="198">
        <v>1955074.52</v>
      </c>
      <c r="G23" s="198">
        <v>0</v>
      </c>
      <c r="H23" s="192">
        <f t="shared" si="0"/>
        <v>1955074.52</v>
      </c>
      <c r="I23" s="193">
        <f t="shared" si="1"/>
        <v>1600000</v>
      </c>
      <c r="J23" s="193">
        <v>355074.52</v>
      </c>
      <c r="K23" s="193">
        <f t="shared" si="2"/>
        <v>1955074.52</v>
      </c>
      <c r="L23" s="194">
        <f t="shared" si="3"/>
        <v>44925.479999999981</v>
      </c>
      <c r="M23" s="194">
        <f>E23-K23</f>
        <v>44925.479999999981</v>
      </c>
      <c r="N23" s="623">
        <f>1564059.62+391014.9</f>
        <v>1955074.52</v>
      </c>
      <c r="O23" s="194">
        <f t="shared" si="5"/>
        <v>0</v>
      </c>
      <c r="P23" s="195" t="s">
        <v>173</v>
      </c>
      <c r="Q23" s="196"/>
      <c r="R23" s="624">
        <f t="shared" si="6"/>
        <v>355074.52</v>
      </c>
    </row>
    <row r="24" spans="1:18" s="208" customFormat="1" ht="13.5" thickBot="1" x14ac:dyDescent="0.25">
      <c r="A24" s="201"/>
      <c r="B24" s="202" t="s">
        <v>23</v>
      </c>
      <c r="C24" s="202"/>
      <c r="D24" s="202"/>
      <c r="E24" s="203">
        <f>SUM(E11:E23)</f>
        <v>20000000</v>
      </c>
      <c r="F24" s="203">
        <f t="shared" ref="F24:H24" si="7">SUM(F11:F23)</f>
        <v>19596489.199999999</v>
      </c>
      <c r="G24" s="203">
        <f>SUM(G11:G23)</f>
        <v>0</v>
      </c>
      <c r="H24" s="203">
        <f t="shared" si="7"/>
        <v>19596489.199999999</v>
      </c>
      <c r="I24" s="204">
        <f>SUM(I11:I23)</f>
        <v>16000000</v>
      </c>
      <c r="J24" s="204">
        <f>SUM(J11:J23)</f>
        <v>2670940.33</v>
      </c>
      <c r="K24" s="204">
        <f>I24+J24</f>
        <v>18670940.329999998</v>
      </c>
      <c r="L24" s="205">
        <f>E24-H24</f>
        <v>403510.80000000075</v>
      </c>
      <c r="M24" s="205">
        <f t="shared" si="4"/>
        <v>1329059.6700000018</v>
      </c>
      <c r="N24" s="205">
        <f>SUM(N11:N23)</f>
        <v>13817316.189999999</v>
      </c>
      <c r="O24" s="205">
        <f>SUM(O11:O23)</f>
        <v>4853624.1399999997</v>
      </c>
      <c r="P24" s="206"/>
      <c r="Q24" s="207"/>
    </row>
    <row r="25" spans="1:18" s="169" customFormat="1" ht="12.75" x14ac:dyDescent="0.2">
      <c r="A25" s="209"/>
      <c r="B25" s="210" t="s">
        <v>1</v>
      </c>
      <c r="C25" s="211"/>
      <c r="D25" s="211"/>
      <c r="E25" s="212"/>
      <c r="F25" s="212"/>
      <c r="G25" s="212"/>
      <c r="H25" s="213"/>
      <c r="I25" s="214"/>
      <c r="J25" s="214"/>
      <c r="K25" s="215">
        <f t="shared" ref="K25:K80" si="8">I25+J25</f>
        <v>0</v>
      </c>
      <c r="L25" s="216">
        <f t="shared" si="3"/>
        <v>0</v>
      </c>
      <c r="M25" s="216">
        <f t="shared" si="4"/>
        <v>0</v>
      </c>
      <c r="N25" s="217"/>
      <c r="O25" s="217"/>
      <c r="P25" s="218"/>
      <c r="Q25" s="219"/>
    </row>
    <row r="26" spans="1:18" s="169" customFormat="1" ht="25.5" x14ac:dyDescent="0.2">
      <c r="A26" s="189">
        <v>1</v>
      </c>
      <c r="B26" s="197" t="s">
        <v>24</v>
      </c>
      <c r="C26" s="197" t="s">
        <v>25</v>
      </c>
      <c r="D26" s="197" t="s">
        <v>182</v>
      </c>
      <c r="E26" s="198">
        <v>10000000</v>
      </c>
      <c r="F26" s="198">
        <v>9767742.0800000001</v>
      </c>
      <c r="G26" s="198">
        <v>0</v>
      </c>
      <c r="H26" s="192">
        <f t="shared" ref="H26:H28" si="9">F26+G26</f>
        <v>9767742.0800000001</v>
      </c>
      <c r="I26" s="193">
        <f>E26*0.8</f>
        <v>8000000</v>
      </c>
      <c r="J26" s="193"/>
      <c r="K26" s="193">
        <f t="shared" si="8"/>
        <v>8000000</v>
      </c>
      <c r="L26" s="194">
        <f t="shared" si="3"/>
        <v>232257.91999999993</v>
      </c>
      <c r="M26" s="194">
        <f t="shared" si="4"/>
        <v>2000000</v>
      </c>
      <c r="N26" s="194"/>
      <c r="O26" s="194">
        <f t="shared" ref="O26:O29" si="10">K26-N26</f>
        <v>8000000</v>
      </c>
      <c r="P26" s="199" t="s">
        <v>183</v>
      </c>
      <c r="Q26" s="196"/>
    </row>
    <row r="27" spans="1:18" s="169" customFormat="1" ht="27.75" customHeight="1" x14ac:dyDescent="0.2">
      <c r="A27" s="189">
        <v>2</v>
      </c>
      <c r="B27" s="197" t="s">
        <v>26</v>
      </c>
      <c r="C27" s="197" t="s">
        <v>27</v>
      </c>
      <c r="D27" s="197" t="s">
        <v>184</v>
      </c>
      <c r="E27" s="198">
        <v>10000000</v>
      </c>
      <c r="F27" s="198">
        <v>9767074.4499999993</v>
      </c>
      <c r="G27" s="198">
        <v>225556.87</v>
      </c>
      <c r="H27" s="192">
        <f t="shared" si="9"/>
        <v>9992631.3199999984</v>
      </c>
      <c r="I27" s="193">
        <f>E27*0.8</f>
        <v>8000000</v>
      </c>
      <c r="J27" s="193"/>
      <c r="K27" s="193">
        <f t="shared" si="8"/>
        <v>8000000</v>
      </c>
      <c r="L27" s="194">
        <f t="shared" si="3"/>
        <v>7368.6800000015646</v>
      </c>
      <c r="M27" s="194">
        <f t="shared" si="4"/>
        <v>2000000</v>
      </c>
      <c r="N27" s="194">
        <v>7821654.5099999998</v>
      </c>
      <c r="O27" s="194">
        <f t="shared" si="10"/>
        <v>178345.49000000022</v>
      </c>
      <c r="P27" s="199" t="s">
        <v>251</v>
      </c>
      <c r="Q27" s="196"/>
    </row>
    <row r="28" spans="1:18" s="169" customFormat="1" ht="25.5" x14ac:dyDescent="0.2">
      <c r="A28" s="189">
        <v>3</v>
      </c>
      <c r="B28" s="197" t="s">
        <v>28</v>
      </c>
      <c r="C28" s="197" t="s">
        <v>29</v>
      </c>
      <c r="D28" s="197" t="s">
        <v>185</v>
      </c>
      <c r="E28" s="198">
        <v>25000000</v>
      </c>
      <c r="F28" s="198">
        <v>24338293.129999999</v>
      </c>
      <c r="G28" s="198">
        <v>-114.97</v>
      </c>
      <c r="H28" s="192">
        <f t="shared" si="9"/>
        <v>24338178.16</v>
      </c>
      <c r="I28" s="193">
        <f>E28*0.8</f>
        <v>20000000</v>
      </c>
      <c r="J28" s="193"/>
      <c r="K28" s="193">
        <f t="shared" si="8"/>
        <v>20000000</v>
      </c>
      <c r="L28" s="194">
        <f t="shared" si="3"/>
        <v>661821.83999999985</v>
      </c>
      <c r="M28" s="194">
        <f t="shared" si="4"/>
        <v>5000000</v>
      </c>
      <c r="N28" s="194">
        <v>12989451.16</v>
      </c>
      <c r="O28" s="194">
        <f t="shared" si="10"/>
        <v>7010548.8399999999</v>
      </c>
      <c r="P28" s="199" t="s">
        <v>183</v>
      </c>
      <c r="Q28" s="220"/>
    </row>
    <row r="29" spans="1:18" s="169" customFormat="1" ht="27.75" customHeight="1" x14ac:dyDescent="0.2">
      <c r="A29" s="189">
        <v>4</v>
      </c>
      <c r="B29" s="197" t="s">
        <v>186</v>
      </c>
      <c r="C29" s="197" t="s">
        <v>31</v>
      </c>
      <c r="D29" s="197" t="s">
        <v>184</v>
      </c>
      <c r="E29" s="198">
        <v>25000000</v>
      </c>
      <c r="F29" s="198">
        <v>24395156.760000002</v>
      </c>
      <c r="G29" s="198">
        <v>-0.19</v>
      </c>
      <c r="H29" s="192">
        <f>F29+G29</f>
        <v>24395156.57</v>
      </c>
      <c r="I29" s="193">
        <f>E29*0.8</f>
        <v>20000000</v>
      </c>
      <c r="J29" s="193"/>
      <c r="K29" s="193">
        <f t="shared" si="8"/>
        <v>20000000</v>
      </c>
      <c r="L29" s="194">
        <f t="shared" si="3"/>
        <v>604843.4299999997</v>
      </c>
      <c r="M29" s="194">
        <f t="shared" si="4"/>
        <v>5000000</v>
      </c>
      <c r="N29" s="194">
        <v>18083229.57</v>
      </c>
      <c r="O29" s="194">
        <f t="shared" si="10"/>
        <v>1916770.4299999997</v>
      </c>
      <c r="P29" s="199" t="s">
        <v>135</v>
      </c>
      <c r="Q29" s="196"/>
    </row>
    <row r="30" spans="1:18" s="222" customFormat="1" ht="13.5" thickBot="1" x14ac:dyDescent="0.25">
      <c r="A30" s="201"/>
      <c r="B30" s="202" t="s">
        <v>23</v>
      </c>
      <c r="C30" s="202"/>
      <c r="D30" s="202"/>
      <c r="E30" s="203">
        <f>SUM(E26:E29)</f>
        <v>70000000</v>
      </c>
      <c r="F30" s="203">
        <f t="shared" ref="F30:O30" si="11">SUM(F26:F29)</f>
        <v>68268266.420000002</v>
      </c>
      <c r="G30" s="203">
        <f t="shared" si="11"/>
        <v>225441.71</v>
      </c>
      <c r="H30" s="203">
        <f t="shared" si="11"/>
        <v>68493708.129999995</v>
      </c>
      <c r="I30" s="203">
        <f t="shared" si="11"/>
        <v>56000000</v>
      </c>
      <c r="J30" s="203">
        <f t="shared" si="11"/>
        <v>0</v>
      </c>
      <c r="K30" s="203">
        <f t="shared" si="11"/>
        <v>56000000</v>
      </c>
      <c r="L30" s="203">
        <f t="shared" si="11"/>
        <v>1506291.870000001</v>
      </c>
      <c r="M30" s="203">
        <f t="shared" si="11"/>
        <v>14000000</v>
      </c>
      <c r="N30" s="205">
        <f t="shared" si="11"/>
        <v>38894335.240000002</v>
      </c>
      <c r="O30" s="205">
        <f t="shared" si="11"/>
        <v>17105664.759999998</v>
      </c>
      <c r="P30" s="206"/>
      <c r="Q30" s="221"/>
    </row>
    <row r="31" spans="1:18" s="225" customFormat="1" ht="12.75" x14ac:dyDescent="0.2">
      <c r="A31" s="209"/>
      <c r="B31" s="210" t="s">
        <v>2</v>
      </c>
      <c r="C31" s="211"/>
      <c r="D31" s="211"/>
      <c r="E31" s="223"/>
      <c r="F31" s="223"/>
      <c r="G31" s="223"/>
      <c r="H31" s="224"/>
      <c r="I31" s="214"/>
      <c r="J31" s="214"/>
      <c r="K31" s="224"/>
      <c r="L31" s="214"/>
      <c r="M31" s="214"/>
      <c r="N31" s="217"/>
      <c r="O31" s="217"/>
      <c r="P31" s="218"/>
      <c r="Q31" s="219"/>
    </row>
    <row r="32" spans="1:18" s="169" customFormat="1" ht="25.5" x14ac:dyDescent="0.2">
      <c r="A32" s="189">
        <v>1</v>
      </c>
      <c r="B32" s="200" t="s">
        <v>32</v>
      </c>
      <c r="C32" s="226" t="s">
        <v>33</v>
      </c>
      <c r="D32" s="227" t="s">
        <v>187</v>
      </c>
      <c r="E32" s="198">
        <v>5000000</v>
      </c>
      <c r="F32" s="198">
        <v>4943962.55</v>
      </c>
      <c r="G32" s="198">
        <v>0</v>
      </c>
      <c r="H32" s="192">
        <f t="shared" ref="H32:H41" si="12">F32+G32</f>
        <v>4943962.55</v>
      </c>
      <c r="I32" s="193">
        <f>E32*0.8</f>
        <v>4000000</v>
      </c>
      <c r="J32" s="193"/>
      <c r="K32" s="193">
        <f>I32+J32</f>
        <v>4000000</v>
      </c>
      <c r="L32" s="194">
        <f t="shared" ref="L32:L39" si="13">E32-H32</f>
        <v>56037.450000000186</v>
      </c>
      <c r="M32" s="194">
        <f t="shared" ref="M32:M41" si="14">E32-K32</f>
        <v>1000000</v>
      </c>
      <c r="N32" s="228">
        <v>708487.49</v>
      </c>
      <c r="O32" s="194">
        <f t="shared" ref="O32:O41" si="15">K32-N32</f>
        <v>3291512.51</v>
      </c>
      <c r="P32" s="199" t="s">
        <v>135</v>
      </c>
      <c r="Q32" s="196"/>
    </row>
    <row r="33" spans="1:17" s="169" customFormat="1" ht="25.5" x14ac:dyDescent="0.2">
      <c r="A33" s="189">
        <v>2</v>
      </c>
      <c r="B33" s="200" t="s">
        <v>34</v>
      </c>
      <c r="C33" s="226" t="s">
        <v>35</v>
      </c>
      <c r="D33" s="227" t="s">
        <v>187</v>
      </c>
      <c r="E33" s="198">
        <v>4000000</v>
      </c>
      <c r="F33" s="198">
        <v>3959526.08</v>
      </c>
      <c r="G33" s="198">
        <v>0</v>
      </c>
      <c r="H33" s="192">
        <f t="shared" si="12"/>
        <v>3959526.08</v>
      </c>
      <c r="I33" s="193">
        <f>E33*0.8</f>
        <v>3200000</v>
      </c>
      <c r="J33" s="193"/>
      <c r="K33" s="193">
        <f>I33+J33</f>
        <v>3200000</v>
      </c>
      <c r="L33" s="194">
        <f t="shared" si="13"/>
        <v>40473.919999999925</v>
      </c>
      <c r="M33" s="194">
        <f t="shared" si="14"/>
        <v>800000</v>
      </c>
      <c r="N33" s="228">
        <v>567414.23</v>
      </c>
      <c r="O33" s="194">
        <f t="shared" si="15"/>
        <v>2632585.77</v>
      </c>
      <c r="P33" s="199" t="s">
        <v>135</v>
      </c>
      <c r="Q33" s="196"/>
    </row>
    <row r="34" spans="1:17" s="169" customFormat="1" ht="25.5" x14ac:dyDescent="0.2">
      <c r="A34" s="189">
        <v>3</v>
      </c>
      <c r="B34" s="200" t="s">
        <v>36</v>
      </c>
      <c r="C34" s="226" t="s">
        <v>37</v>
      </c>
      <c r="D34" s="226"/>
      <c r="E34" s="198">
        <v>500000</v>
      </c>
      <c r="F34" s="229"/>
      <c r="G34" s="198">
        <v>0</v>
      </c>
      <c r="H34" s="192">
        <f t="shared" si="12"/>
        <v>0</v>
      </c>
      <c r="I34" s="193">
        <f>E34*0.8</f>
        <v>400000</v>
      </c>
      <c r="J34" s="193"/>
      <c r="K34" s="193">
        <f t="shared" ref="K34:K41" si="16">I34+J34</f>
        <v>400000</v>
      </c>
      <c r="L34" s="194"/>
      <c r="M34" s="194">
        <f t="shared" si="14"/>
        <v>100000</v>
      </c>
      <c r="N34" s="194"/>
      <c r="O34" s="194">
        <f t="shared" si="15"/>
        <v>400000</v>
      </c>
      <c r="P34" s="230" t="s">
        <v>188</v>
      </c>
      <c r="Q34" s="194"/>
    </row>
    <row r="35" spans="1:17" s="169" customFormat="1" ht="25.5" x14ac:dyDescent="0.2">
      <c r="A35" s="189">
        <v>4</v>
      </c>
      <c r="B35" s="200" t="s">
        <v>38</v>
      </c>
      <c r="C35" s="226" t="s">
        <v>37</v>
      </c>
      <c r="D35" s="226"/>
      <c r="E35" s="198">
        <v>1000000</v>
      </c>
      <c r="F35" s="229"/>
      <c r="G35" s="198">
        <v>0</v>
      </c>
      <c r="H35" s="192">
        <f t="shared" si="12"/>
        <v>0</v>
      </c>
      <c r="I35" s="193">
        <f>E35*0.8</f>
        <v>800000</v>
      </c>
      <c r="J35" s="193"/>
      <c r="K35" s="193">
        <f t="shared" si="16"/>
        <v>800000</v>
      </c>
      <c r="L35" s="194"/>
      <c r="M35" s="194">
        <f>E35-K35</f>
        <v>200000</v>
      </c>
      <c r="N35" s="194"/>
      <c r="O35" s="194">
        <f t="shared" si="15"/>
        <v>800000</v>
      </c>
      <c r="P35" s="230" t="s">
        <v>188</v>
      </c>
      <c r="Q35" s="194"/>
    </row>
    <row r="36" spans="1:17" s="169" customFormat="1" ht="25.5" x14ac:dyDescent="0.2">
      <c r="A36" s="189">
        <v>5</v>
      </c>
      <c r="B36" s="200" t="s">
        <v>105</v>
      </c>
      <c r="C36" s="231" t="s">
        <v>37</v>
      </c>
      <c r="D36" s="231"/>
      <c r="E36" s="198">
        <v>3000000</v>
      </c>
      <c r="F36" s="229"/>
      <c r="G36" s="198">
        <v>0</v>
      </c>
      <c r="H36" s="192">
        <f t="shared" si="12"/>
        <v>0</v>
      </c>
      <c r="I36" s="193">
        <f t="shared" ref="I36:I41" si="17">E36*0.8</f>
        <v>2400000</v>
      </c>
      <c r="J36" s="193"/>
      <c r="K36" s="193">
        <f t="shared" si="16"/>
        <v>2400000</v>
      </c>
      <c r="L36" s="194"/>
      <c r="M36" s="194">
        <f t="shared" si="14"/>
        <v>600000</v>
      </c>
      <c r="N36" s="194"/>
      <c r="O36" s="194">
        <f t="shared" si="15"/>
        <v>2400000</v>
      </c>
      <c r="P36" s="230" t="s">
        <v>188</v>
      </c>
      <c r="Q36" s="194"/>
    </row>
    <row r="37" spans="1:17" s="169" customFormat="1" ht="25.5" x14ac:dyDescent="0.2">
      <c r="A37" s="189">
        <v>6</v>
      </c>
      <c r="B37" s="197" t="s">
        <v>189</v>
      </c>
      <c r="C37" s="231" t="s">
        <v>37</v>
      </c>
      <c r="D37" s="226" t="s">
        <v>190</v>
      </c>
      <c r="E37" s="198">
        <v>5000000</v>
      </c>
      <c r="F37" s="198">
        <v>4970069.93</v>
      </c>
      <c r="G37" s="198">
        <v>0</v>
      </c>
      <c r="H37" s="192">
        <f t="shared" si="12"/>
        <v>4970069.93</v>
      </c>
      <c r="I37" s="193">
        <f t="shared" si="17"/>
        <v>4000000</v>
      </c>
      <c r="J37" s="193"/>
      <c r="K37" s="193">
        <f t="shared" si="16"/>
        <v>4000000</v>
      </c>
      <c r="L37" s="194">
        <f t="shared" si="13"/>
        <v>29930.070000000298</v>
      </c>
      <c r="M37" s="194">
        <f t="shared" si="14"/>
        <v>1000000</v>
      </c>
      <c r="N37" s="194"/>
      <c r="O37" s="194">
        <f t="shared" si="15"/>
        <v>4000000</v>
      </c>
      <c r="P37" s="199" t="s">
        <v>135</v>
      </c>
      <c r="Q37" s="196"/>
    </row>
    <row r="38" spans="1:17" s="169" customFormat="1" ht="25.5" x14ac:dyDescent="0.2">
      <c r="A38" s="189">
        <v>7</v>
      </c>
      <c r="B38" s="197" t="s">
        <v>40</v>
      </c>
      <c r="C38" s="232" t="s">
        <v>35</v>
      </c>
      <c r="D38" s="232"/>
      <c r="E38" s="233">
        <v>1000000</v>
      </c>
      <c r="F38" s="234"/>
      <c r="G38" s="233">
        <v>0</v>
      </c>
      <c r="H38" s="192">
        <f t="shared" si="12"/>
        <v>0</v>
      </c>
      <c r="I38" s="193">
        <f t="shared" si="17"/>
        <v>800000</v>
      </c>
      <c r="J38" s="193"/>
      <c r="K38" s="193">
        <f t="shared" si="16"/>
        <v>800000</v>
      </c>
      <c r="L38" s="194"/>
      <c r="M38" s="194">
        <f t="shared" si="14"/>
        <v>200000</v>
      </c>
      <c r="N38" s="194"/>
      <c r="O38" s="194">
        <f t="shared" si="15"/>
        <v>800000</v>
      </c>
      <c r="P38" s="199" t="s">
        <v>191</v>
      </c>
      <c r="Q38" s="235"/>
    </row>
    <row r="39" spans="1:17" s="169" customFormat="1" ht="25.5" x14ac:dyDescent="0.2">
      <c r="A39" s="189">
        <v>8</v>
      </c>
      <c r="B39" s="200" t="s">
        <v>106</v>
      </c>
      <c r="C39" s="231" t="s">
        <v>41</v>
      </c>
      <c r="D39" s="231"/>
      <c r="E39" s="198">
        <v>4500000</v>
      </c>
      <c r="F39" s="198">
        <v>4427666</v>
      </c>
      <c r="G39" s="198">
        <v>0</v>
      </c>
      <c r="H39" s="192">
        <f t="shared" si="12"/>
        <v>4427666</v>
      </c>
      <c r="I39" s="193">
        <f t="shared" si="17"/>
        <v>3600000</v>
      </c>
      <c r="J39" s="193"/>
      <c r="K39" s="193">
        <f t="shared" si="16"/>
        <v>3600000</v>
      </c>
      <c r="L39" s="194">
        <f t="shared" si="13"/>
        <v>72334</v>
      </c>
      <c r="M39" s="194">
        <f t="shared" si="14"/>
        <v>900000</v>
      </c>
      <c r="N39" s="194"/>
      <c r="O39" s="194">
        <f t="shared" si="15"/>
        <v>3600000</v>
      </c>
      <c r="P39" s="199" t="s">
        <v>133</v>
      </c>
      <c r="Q39" s="196"/>
    </row>
    <row r="40" spans="1:17" s="169" customFormat="1" ht="25.5" x14ac:dyDescent="0.2">
      <c r="A40" s="189">
        <v>9</v>
      </c>
      <c r="B40" s="200" t="s">
        <v>42</v>
      </c>
      <c r="C40" s="231" t="s">
        <v>41</v>
      </c>
      <c r="D40" s="231"/>
      <c r="E40" s="198">
        <v>500000</v>
      </c>
      <c r="F40" s="229"/>
      <c r="G40" s="198">
        <v>0</v>
      </c>
      <c r="H40" s="192">
        <f t="shared" si="12"/>
        <v>0</v>
      </c>
      <c r="I40" s="193">
        <f t="shared" si="17"/>
        <v>400000</v>
      </c>
      <c r="J40" s="193"/>
      <c r="K40" s="193">
        <f t="shared" si="16"/>
        <v>400000</v>
      </c>
      <c r="L40" s="194"/>
      <c r="M40" s="194">
        <f t="shared" si="14"/>
        <v>100000</v>
      </c>
      <c r="N40" s="194">
        <v>192900</v>
      </c>
      <c r="O40" s="194">
        <f t="shared" si="15"/>
        <v>207100</v>
      </c>
      <c r="P40" s="199" t="s">
        <v>192</v>
      </c>
      <c r="Q40" s="196"/>
    </row>
    <row r="41" spans="1:17" s="169" customFormat="1" ht="38.25" x14ac:dyDescent="0.2">
      <c r="A41" s="189">
        <v>10</v>
      </c>
      <c r="B41" s="200" t="s">
        <v>43</v>
      </c>
      <c r="C41" s="226" t="s">
        <v>44</v>
      </c>
      <c r="D41" s="231"/>
      <c r="E41" s="198">
        <v>5500000</v>
      </c>
      <c r="F41" s="229"/>
      <c r="G41" s="198">
        <v>0</v>
      </c>
      <c r="H41" s="192">
        <f t="shared" si="12"/>
        <v>0</v>
      </c>
      <c r="I41" s="193">
        <f t="shared" si="17"/>
        <v>4400000</v>
      </c>
      <c r="J41" s="193"/>
      <c r="K41" s="193">
        <f t="shared" si="16"/>
        <v>4400000</v>
      </c>
      <c r="L41" s="194"/>
      <c r="M41" s="194">
        <f t="shared" si="14"/>
        <v>1100000</v>
      </c>
      <c r="N41" s="194"/>
      <c r="O41" s="194">
        <f t="shared" si="15"/>
        <v>4400000</v>
      </c>
      <c r="P41" s="199" t="s">
        <v>193</v>
      </c>
      <c r="Q41" s="196"/>
    </row>
    <row r="42" spans="1:17" s="208" customFormat="1" ht="13.5" thickBot="1" x14ac:dyDescent="0.25">
      <c r="A42" s="201"/>
      <c r="B42" s="206" t="s">
        <v>23</v>
      </c>
      <c r="C42" s="202"/>
      <c r="D42" s="202"/>
      <c r="E42" s="203">
        <f>SUM(E32:E41)</f>
        <v>30000000</v>
      </c>
      <c r="F42" s="203">
        <f t="shared" ref="F42:H42" si="18">SUM(F32:F41)</f>
        <v>18301224.559999999</v>
      </c>
      <c r="G42" s="203">
        <f t="shared" si="18"/>
        <v>0</v>
      </c>
      <c r="H42" s="203">
        <f t="shared" si="18"/>
        <v>18301224.559999999</v>
      </c>
      <c r="I42" s="203">
        <f>SUM(I32:I41)</f>
        <v>24000000</v>
      </c>
      <c r="J42" s="204"/>
      <c r="K42" s="204">
        <f>I42+J42</f>
        <v>24000000</v>
      </c>
      <c r="L42" s="205">
        <f>SUM(L32:L41)</f>
        <v>198775.44000000041</v>
      </c>
      <c r="M42" s="205">
        <f t="shared" si="4"/>
        <v>6000000</v>
      </c>
      <c r="N42" s="205">
        <f>SUM(N32:N41)</f>
        <v>1468801.72</v>
      </c>
      <c r="O42" s="205">
        <f>SUM(O32:O41)</f>
        <v>22531198.280000001</v>
      </c>
      <c r="P42" s="206"/>
      <c r="Q42" s="207"/>
    </row>
    <row r="43" spans="1:17" s="208" customFormat="1" ht="12.75" x14ac:dyDescent="0.2">
      <c r="A43" s="236"/>
      <c r="B43" s="210" t="s">
        <v>3</v>
      </c>
      <c r="C43" s="237"/>
      <c r="D43" s="237"/>
      <c r="E43" s="237"/>
      <c r="F43" s="237"/>
      <c r="G43" s="237"/>
      <c r="H43" s="238"/>
      <c r="I43" s="239"/>
      <c r="J43" s="239"/>
      <c r="K43" s="237"/>
      <c r="L43" s="239"/>
      <c r="M43" s="239"/>
      <c r="N43" s="240"/>
      <c r="O43" s="240"/>
      <c r="P43" s="241"/>
      <c r="Q43" s="242"/>
    </row>
    <row r="44" spans="1:17" s="169" customFormat="1" ht="34.5" customHeight="1" x14ac:dyDescent="0.2">
      <c r="A44" s="189">
        <v>1</v>
      </c>
      <c r="B44" s="197" t="s">
        <v>45</v>
      </c>
      <c r="C44" s="243" t="s">
        <v>46</v>
      </c>
      <c r="D44" s="243" t="s">
        <v>194</v>
      </c>
      <c r="E44" s="198">
        <v>13500000</v>
      </c>
      <c r="F44" s="198">
        <v>13439776.880000001</v>
      </c>
      <c r="G44" s="198">
        <v>0</v>
      </c>
      <c r="H44" s="192">
        <f>F44+G44</f>
        <v>13439776.880000001</v>
      </c>
      <c r="I44" s="193">
        <f>E44*0.8</f>
        <v>10800000</v>
      </c>
      <c r="J44" s="231">
        <v>2639776.88</v>
      </c>
      <c r="K44" s="193">
        <f>I44+J44</f>
        <v>13439776.879999999</v>
      </c>
      <c r="L44" s="194">
        <f t="shared" si="3"/>
        <v>60223.11999999918</v>
      </c>
      <c r="M44" s="194">
        <f t="shared" si="4"/>
        <v>60223.120000001043</v>
      </c>
      <c r="N44" s="194">
        <v>10800000</v>
      </c>
      <c r="O44" s="194">
        <f>K44-N44</f>
        <v>2639776.879999999</v>
      </c>
      <c r="P44" s="568" t="s">
        <v>173</v>
      </c>
      <c r="Q44" s="196" t="s">
        <v>255</v>
      </c>
    </row>
    <row r="45" spans="1:17" s="169" customFormat="1" ht="38.25" x14ac:dyDescent="0.2">
      <c r="A45" s="245">
        <v>2</v>
      </c>
      <c r="B45" s="246" t="s">
        <v>47</v>
      </c>
      <c r="C45" s="243" t="s">
        <v>46</v>
      </c>
      <c r="D45" s="243" t="s">
        <v>195</v>
      </c>
      <c r="E45" s="198">
        <v>9000000</v>
      </c>
      <c r="F45" s="198">
        <v>8955134.2699999996</v>
      </c>
      <c r="G45" s="198">
        <v>-26247.18</v>
      </c>
      <c r="H45" s="192">
        <f t="shared" ref="H45:H51" si="19">F45+G45</f>
        <v>8928887.0899999999</v>
      </c>
      <c r="I45" s="193">
        <f>E45*0.8</f>
        <v>7200000</v>
      </c>
      <c r="J45" s="231">
        <v>1728887.09</v>
      </c>
      <c r="K45" s="193">
        <f>I45+J45</f>
        <v>8928887.0899999999</v>
      </c>
      <c r="L45" s="194">
        <f>E45-H45</f>
        <v>71112.910000000149</v>
      </c>
      <c r="M45" s="194">
        <f t="shared" si="4"/>
        <v>71112.910000000149</v>
      </c>
      <c r="N45" s="194">
        <v>8928887.0899999999</v>
      </c>
      <c r="O45" s="194">
        <f t="shared" ref="O45:O51" si="20">K45-N45</f>
        <v>0</v>
      </c>
      <c r="P45" s="568" t="s">
        <v>173</v>
      </c>
      <c r="Q45" s="196" t="s">
        <v>255</v>
      </c>
    </row>
    <row r="46" spans="1:17" s="169" customFormat="1" ht="25.5" x14ac:dyDescent="0.2">
      <c r="A46" s="245">
        <v>3</v>
      </c>
      <c r="B46" s="197" t="s">
        <v>48</v>
      </c>
      <c r="C46" s="243" t="s">
        <v>49</v>
      </c>
      <c r="D46" s="243" t="s">
        <v>196</v>
      </c>
      <c r="E46" s="198">
        <v>6500000</v>
      </c>
      <c r="F46" s="198">
        <v>6464902.4000000004</v>
      </c>
      <c r="G46" s="198">
        <v>0</v>
      </c>
      <c r="H46" s="192">
        <f t="shared" si="19"/>
        <v>6464902.4000000004</v>
      </c>
      <c r="I46" s="193">
        <f>E46*0.8</f>
        <v>5200000</v>
      </c>
      <c r="J46" s="231">
        <v>1264902.3999999999</v>
      </c>
      <c r="K46" s="193">
        <f t="shared" si="8"/>
        <v>6464902.4000000004</v>
      </c>
      <c r="L46" s="194">
        <f t="shared" si="3"/>
        <v>35097.599999999627</v>
      </c>
      <c r="M46" s="194">
        <f t="shared" si="4"/>
        <v>35097.599999999627</v>
      </c>
      <c r="N46" s="194">
        <v>6464902.4000000004</v>
      </c>
      <c r="O46" s="194">
        <f t="shared" si="20"/>
        <v>0</v>
      </c>
      <c r="P46" s="568" t="s">
        <v>173</v>
      </c>
      <c r="Q46" s="196" t="s">
        <v>255</v>
      </c>
    </row>
    <row r="47" spans="1:17" s="169" customFormat="1" ht="25.5" x14ac:dyDescent="0.2">
      <c r="A47" s="245">
        <v>4</v>
      </c>
      <c r="B47" s="197" t="s">
        <v>126</v>
      </c>
      <c r="C47" s="243" t="s">
        <v>50</v>
      </c>
      <c r="D47" s="243" t="s">
        <v>197</v>
      </c>
      <c r="E47" s="198">
        <v>3000000</v>
      </c>
      <c r="F47" s="198">
        <v>2397648</v>
      </c>
      <c r="G47" s="198">
        <v>137080</v>
      </c>
      <c r="H47" s="192">
        <f t="shared" si="19"/>
        <v>2534728</v>
      </c>
      <c r="I47" s="193">
        <f t="shared" ref="I47:I51" si="21">E47*0.8</f>
        <v>2400000</v>
      </c>
      <c r="J47" s="231">
        <v>134728</v>
      </c>
      <c r="K47" s="193">
        <f t="shared" si="8"/>
        <v>2534728</v>
      </c>
      <c r="L47" s="194">
        <f t="shared" si="3"/>
        <v>465272</v>
      </c>
      <c r="M47" s="194">
        <f t="shared" si="4"/>
        <v>465272</v>
      </c>
      <c r="N47" s="194">
        <v>2393488</v>
      </c>
      <c r="O47" s="194">
        <f t="shared" si="20"/>
        <v>141240</v>
      </c>
      <c r="P47" s="568" t="s">
        <v>173</v>
      </c>
      <c r="Q47" s="196"/>
    </row>
    <row r="48" spans="1:17" s="169" customFormat="1" ht="25.5" x14ac:dyDescent="0.2">
      <c r="A48" s="245">
        <v>5</v>
      </c>
      <c r="B48" s="197" t="s">
        <v>51</v>
      </c>
      <c r="C48" s="247" t="s">
        <v>52</v>
      </c>
      <c r="D48" s="243" t="s">
        <v>195</v>
      </c>
      <c r="E48" s="198">
        <v>2500000</v>
      </c>
      <c r="F48" s="198">
        <v>2470001.02</v>
      </c>
      <c r="G48" s="198">
        <v>0</v>
      </c>
      <c r="H48" s="192">
        <f t="shared" si="19"/>
        <v>2470001.02</v>
      </c>
      <c r="I48" s="193">
        <f t="shared" si="21"/>
        <v>2000000</v>
      </c>
      <c r="J48" s="231"/>
      <c r="K48" s="193">
        <f t="shared" si="8"/>
        <v>2000000</v>
      </c>
      <c r="L48" s="194">
        <f t="shared" si="3"/>
        <v>29998.979999999981</v>
      </c>
      <c r="M48" s="194">
        <f t="shared" si="4"/>
        <v>500000</v>
      </c>
      <c r="N48" s="194">
        <v>1752999.9</v>
      </c>
      <c r="O48" s="194">
        <f t="shared" si="20"/>
        <v>247000.10000000009</v>
      </c>
      <c r="P48" s="568" t="s">
        <v>173</v>
      </c>
      <c r="Q48" s="196"/>
    </row>
    <row r="49" spans="1:17" s="169" customFormat="1" ht="38.25" x14ac:dyDescent="0.2">
      <c r="A49" s="245">
        <v>6</v>
      </c>
      <c r="B49" s="197" t="s">
        <v>258</v>
      </c>
      <c r="C49" s="247" t="s">
        <v>54</v>
      </c>
      <c r="D49" s="243" t="s">
        <v>198</v>
      </c>
      <c r="E49" s="198">
        <v>2000000</v>
      </c>
      <c r="F49" s="198">
        <v>1984438</v>
      </c>
      <c r="G49" s="198">
        <v>0</v>
      </c>
      <c r="H49" s="192">
        <f t="shared" si="19"/>
        <v>1984438</v>
      </c>
      <c r="I49" s="193">
        <f t="shared" si="21"/>
        <v>1600000</v>
      </c>
      <c r="J49" s="244"/>
      <c r="K49" s="193">
        <f t="shared" si="8"/>
        <v>1600000</v>
      </c>
      <c r="L49" s="194">
        <f t="shared" si="3"/>
        <v>15562</v>
      </c>
      <c r="M49" s="194">
        <f t="shared" si="4"/>
        <v>400000</v>
      </c>
      <c r="N49" s="194">
        <v>856045</v>
      </c>
      <c r="O49" s="194">
        <f t="shared" si="20"/>
        <v>743955</v>
      </c>
      <c r="P49" s="248" t="s">
        <v>135</v>
      </c>
      <c r="Q49" s="196"/>
    </row>
    <row r="50" spans="1:17" s="169" customFormat="1" ht="38.25" x14ac:dyDescent="0.2">
      <c r="A50" s="245">
        <v>7</v>
      </c>
      <c r="B50" s="197" t="s">
        <v>259</v>
      </c>
      <c r="C50" s="247" t="s">
        <v>56</v>
      </c>
      <c r="D50" s="243" t="s">
        <v>198</v>
      </c>
      <c r="E50" s="198">
        <v>1200000</v>
      </c>
      <c r="F50" s="198">
        <v>1189988</v>
      </c>
      <c r="G50" s="198">
        <v>0</v>
      </c>
      <c r="H50" s="192">
        <f>F50+G50</f>
        <v>1189988</v>
      </c>
      <c r="I50" s="193">
        <f t="shared" si="21"/>
        <v>960000</v>
      </c>
      <c r="J50" s="244"/>
      <c r="K50" s="193">
        <f t="shared" si="8"/>
        <v>960000</v>
      </c>
      <c r="L50" s="194">
        <f t="shared" si="3"/>
        <v>10012</v>
      </c>
      <c r="M50" s="194">
        <f t="shared" si="4"/>
        <v>240000</v>
      </c>
      <c r="N50" s="194">
        <v>454745</v>
      </c>
      <c r="O50" s="194">
        <f t="shared" si="20"/>
        <v>505255</v>
      </c>
      <c r="P50" s="248" t="s">
        <v>135</v>
      </c>
      <c r="Q50" s="196"/>
    </row>
    <row r="51" spans="1:17" s="169" customFormat="1" ht="38.25" x14ac:dyDescent="0.2">
      <c r="A51" s="245">
        <v>8</v>
      </c>
      <c r="B51" s="249" t="s">
        <v>127</v>
      </c>
      <c r="C51" s="247" t="s">
        <v>57</v>
      </c>
      <c r="D51" s="250" t="s">
        <v>199</v>
      </c>
      <c r="E51" s="251">
        <v>300000</v>
      </c>
      <c r="F51" s="251">
        <v>300000</v>
      </c>
      <c r="G51" s="251">
        <v>0</v>
      </c>
      <c r="H51" s="192">
        <f t="shared" si="19"/>
        <v>300000</v>
      </c>
      <c r="I51" s="193">
        <f t="shared" si="21"/>
        <v>240000</v>
      </c>
      <c r="J51" s="244"/>
      <c r="K51" s="193">
        <f t="shared" si="8"/>
        <v>240000</v>
      </c>
      <c r="L51" s="194">
        <f t="shared" si="3"/>
        <v>0</v>
      </c>
      <c r="M51" s="194">
        <f>E51-K51</f>
        <v>60000</v>
      </c>
      <c r="N51" s="194">
        <v>240000</v>
      </c>
      <c r="O51" s="194">
        <f t="shared" si="20"/>
        <v>0</v>
      </c>
      <c r="P51" s="248" t="s">
        <v>135</v>
      </c>
      <c r="Q51" s="196"/>
    </row>
    <row r="52" spans="1:17" s="208" customFormat="1" ht="12.75" x14ac:dyDescent="0.2">
      <c r="A52" s="252"/>
      <c r="B52" s="253" t="s">
        <v>23</v>
      </c>
      <c r="C52" s="254"/>
      <c r="D52" s="254"/>
      <c r="E52" s="255">
        <f>SUM(E44:E51)</f>
        <v>38000000</v>
      </c>
      <c r="F52" s="255">
        <f t="shared" ref="F52:J52" si="22">SUM(F44:F51)</f>
        <v>37201888.57</v>
      </c>
      <c r="G52" s="255">
        <f t="shared" si="22"/>
        <v>110832.82</v>
      </c>
      <c r="H52" s="255">
        <f t="shared" si="22"/>
        <v>37312721.390000001</v>
      </c>
      <c r="I52" s="255">
        <f t="shared" si="22"/>
        <v>30400000</v>
      </c>
      <c r="J52" s="255">
        <f t="shared" si="22"/>
        <v>5768294.3699999992</v>
      </c>
      <c r="K52" s="256">
        <f t="shared" si="8"/>
        <v>36168294.369999997</v>
      </c>
      <c r="L52" s="257">
        <f>E52-H52</f>
        <v>687278.6099999994</v>
      </c>
      <c r="M52" s="257">
        <f t="shared" si="4"/>
        <v>1831705.6300000027</v>
      </c>
      <c r="N52" s="258">
        <f>SUM(N44:N51)</f>
        <v>31891067.390000001</v>
      </c>
      <c r="O52" s="258">
        <f>SUM(O44:O51)</f>
        <v>4277226.9799999986</v>
      </c>
      <c r="P52" s="259"/>
      <c r="Q52" s="260"/>
    </row>
    <row r="53" spans="1:17" s="169" customFormat="1" ht="13.5" thickBot="1" x14ac:dyDescent="0.25">
      <c r="A53" s="261"/>
      <c r="B53" s="262" t="s">
        <v>200</v>
      </c>
      <c r="C53" s="262"/>
      <c r="D53" s="262"/>
      <c r="E53" s="263"/>
      <c r="F53" s="263"/>
      <c r="G53" s="263"/>
      <c r="H53" s="263"/>
      <c r="I53" s="264"/>
      <c r="J53" s="264"/>
      <c r="K53" s="263"/>
      <c r="L53" s="264"/>
      <c r="M53" s="264"/>
      <c r="N53" s="264"/>
      <c r="O53" s="264"/>
      <c r="P53" s="265"/>
      <c r="Q53" s="266"/>
    </row>
    <row r="54" spans="1:17" s="169" customFormat="1" ht="12.75" x14ac:dyDescent="0.2">
      <c r="A54" s="183"/>
      <c r="B54" s="267" t="s">
        <v>0</v>
      </c>
      <c r="C54" s="185"/>
      <c r="D54" s="185"/>
      <c r="E54" s="268"/>
      <c r="F54" s="268"/>
      <c r="G54" s="268"/>
      <c r="H54" s="268"/>
      <c r="I54" s="268"/>
      <c r="J54" s="268"/>
      <c r="K54" s="269">
        <f t="shared" si="8"/>
        <v>0</v>
      </c>
      <c r="L54" s="270">
        <f t="shared" si="3"/>
        <v>0</v>
      </c>
      <c r="M54" s="270">
        <f t="shared" si="4"/>
        <v>0</v>
      </c>
      <c r="N54" s="268"/>
      <c r="O54" s="271"/>
      <c r="P54" s="186"/>
      <c r="Q54" s="187"/>
    </row>
    <row r="55" spans="1:17" s="272" customFormat="1" ht="25.5" x14ac:dyDescent="0.25">
      <c r="A55" s="189">
        <v>1</v>
      </c>
      <c r="B55" s="197" t="s">
        <v>201</v>
      </c>
      <c r="C55" s="197" t="s">
        <v>202</v>
      </c>
      <c r="D55" s="197"/>
      <c r="E55" s="198">
        <v>5000000</v>
      </c>
      <c r="F55" s="229"/>
      <c r="G55" s="198"/>
      <c r="H55" s="198"/>
      <c r="I55" s="193">
        <v>4000000</v>
      </c>
      <c r="J55" s="193"/>
      <c r="K55" s="193">
        <f t="shared" si="8"/>
        <v>4000000</v>
      </c>
      <c r="L55" s="194">
        <f t="shared" si="3"/>
        <v>5000000</v>
      </c>
      <c r="M55" s="194">
        <f t="shared" si="4"/>
        <v>1000000</v>
      </c>
      <c r="N55" s="194"/>
      <c r="O55" s="194">
        <f t="shared" ref="O55" si="23">K55-N55</f>
        <v>4000000</v>
      </c>
      <c r="P55" s="199"/>
      <c r="Q55" s="196"/>
    </row>
    <row r="56" spans="1:17" s="208" customFormat="1" ht="13.5" thickBot="1" x14ac:dyDescent="0.25">
      <c r="A56" s="201"/>
      <c r="B56" s="206" t="s">
        <v>23</v>
      </c>
      <c r="C56" s="202"/>
      <c r="D56" s="202"/>
      <c r="E56" s="203">
        <f>E55</f>
        <v>5000000</v>
      </c>
      <c r="F56" s="203">
        <f t="shared" ref="F56:I56" si="24">F55</f>
        <v>0</v>
      </c>
      <c r="G56" s="203">
        <f t="shared" si="24"/>
        <v>0</v>
      </c>
      <c r="H56" s="203">
        <f t="shared" si="24"/>
        <v>0</v>
      </c>
      <c r="I56" s="203">
        <f t="shared" si="24"/>
        <v>4000000</v>
      </c>
      <c r="J56" s="203">
        <f>J55</f>
        <v>0</v>
      </c>
      <c r="K56" s="203">
        <f>K55</f>
        <v>4000000</v>
      </c>
      <c r="L56" s="203">
        <f>L55</f>
        <v>5000000</v>
      </c>
      <c r="M56" s="203">
        <f>M55</f>
        <v>1000000</v>
      </c>
      <c r="N56" s="205">
        <f>SUM(N55)</f>
        <v>0</v>
      </c>
      <c r="O56" s="205">
        <f>SUM(O55)</f>
        <v>4000000</v>
      </c>
      <c r="P56" s="206"/>
      <c r="Q56" s="207"/>
    </row>
    <row r="57" spans="1:17" s="169" customFormat="1" ht="12.75" x14ac:dyDescent="0.2">
      <c r="A57" s="273"/>
      <c r="B57" s="274" t="s">
        <v>2</v>
      </c>
      <c r="C57" s="274"/>
      <c r="D57" s="274"/>
      <c r="E57" s="275"/>
      <c r="F57" s="275"/>
      <c r="G57" s="275"/>
      <c r="H57" s="275"/>
      <c r="I57" s="276"/>
      <c r="J57" s="276"/>
      <c r="K57" s="215">
        <f t="shared" si="8"/>
        <v>0</v>
      </c>
      <c r="L57" s="216">
        <f t="shared" si="3"/>
        <v>0</v>
      </c>
      <c r="M57" s="216">
        <f t="shared" si="4"/>
        <v>0</v>
      </c>
      <c r="N57" s="216"/>
      <c r="O57" s="216"/>
      <c r="P57" s="185"/>
      <c r="Q57" s="277"/>
    </row>
    <row r="58" spans="1:17" s="169" customFormat="1" ht="25.5" x14ac:dyDescent="0.2">
      <c r="A58" s="189">
        <v>1</v>
      </c>
      <c r="B58" s="200" t="s">
        <v>107</v>
      </c>
      <c r="C58" s="226" t="s">
        <v>60</v>
      </c>
      <c r="D58" s="226" t="s">
        <v>187</v>
      </c>
      <c r="E58" s="198">
        <v>30000000</v>
      </c>
      <c r="F58" s="198">
        <v>28800968.800000001</v>
      </c>
      <c r="G58" s="251">
        <v>1118654.9099999999</v>
      </c>
      <c r="H58" s="192">
        <f>F58+G58</f>
        <v>29919623.710000001</v>
      </c>
      <c r="I58" s="231">
        <v>23113975.75</v>
      </c>
      <c r="J58" s="231"/>
      <c r="K58" s="193">
        <f>I58+J58</f>
        <v>23113975.75</v>
      </c>
      <c r="L58" s="194">
        <f>E58-H58</f>
        <v>80376.289999999106</v>
      </c>
      <c r="M58" s="194">
        <f>E58-K58</f>
        <v>6886024.25</v>
      </c>
      <c r="N58" s="652">
        <v>15426557.98</v>
      </c>
      <c r="O58" s="194">
        <f>K58-N58</f>
        <v>7687417.7699999996</v>
      </c>
      <c r="P58" s="194" t="s">
        <v>135</v>
      </c>
      <c r="Q58" s="196"/>
    </row>
    <row r="59" spans="1:17" s="169" customFormat="1" ht="25.5" x14ac:dyDescent="0.2">
      <c r="A59" s="245">
        <v>2</v>
      </c>
      <c r="B59" s="278" t="s">
        <v>203</v>
      </c>
      <c r="C59" s="226" t="s">
        <v>37</v>
      </c>
      <c r="D59" s="226" t="s">
        <v>190</v>
      </c>
      <c r="E59" s="198">
        <v>15000000</v>
      </c>
      <c r="F59" s="198">
        <v>14254872.9</v>
      </c>
      <c r="G59" s="198"/>
      <c r="H59" s="192">
        <f>F59+G59</f>
        <v>14254872.9</v>
      </c>
      <c r="I59" s="231">
        <v>11470814.4</v>
      </c>
      <c r="J59" s="231"/>
      <c r="K59" s="193">
        <f t="shared" si="8"/>
        <v>11470814.4</v>
      </c>
      <c r="L59" s="194">
        <f>E59-H59</f>
        <v>745127.09999999963</v>
      </c>
      <c r="M59" s="194">
        <f>E59-K59</f>
        <v>3529185.5999999996</v>
      </c>
      <c r="N59" s="194"/>
      <c r="O59" s="194">
        <f t="shared" ref="O59:O65" si="25">K59-N59</f>
        <v>11470814.4</v>
      </c>
      <c r="P59" s="194" t="s">
        <v>135</v>
      </c>
      <c r="Q59" s="196"/>
    </row>
    <row r="60" spans="1:17" s="169" customFormat="1" ht="25.5" x14ac:dyDescent="0.2">
      <c r="A60" s="245">
        <v>3</v>
      </c>
      <c r="B60" s="278" t="s">
        <v>109</v>
      </c>
      <c r="C60" s="226" t="s">
        <v>41</v>
      </c>
      <c r="D60" s="226" t="s">
        <v>190</v>
      </c>
      <c r="E60" s="198">
        <v>10000000</v>
      </c>
      <c r="F60" s="198">
        <v>9551749.1999999993</v>
      </c>
      <c r="G60" s="198"/>
      <c r="H60" s="192">
        <f>F60+G60</f>
        <v>9551749.1999999993</v>
      </c>
      <c r="I60" s="231">
        <v>7716467.4800000004</v>
      </c>
      <c r="J60" s="231"/>
      <c r="K60" s="193">
        <f t="shared" si="8"/>
        <v>7716467.4800000004</v>
      </c>
      <c r="L60" s="194">
        <f>E60-H60</f>
        <v>448250.80000000075</v>
      </c>
      <c r="M60" s="194">
        <f>E60-K60</f>
        <v>2283532.5199999996</v>
      </c>
      <c r="N60" s="194"/>
      <c r="O60" s="194">
        <f t="shared" si="25"/>
        <v>7716467.4800000004</v>
      </c>
      <c r="P60" s="194" t="s">
        <v>135</v>
      </c>
      <c r="Q60" s="196"/>
    </row>
    <row r="61" spans="1:17" s="169" customFormat="1" ht="25.5" x14ac:dyDescent="0.2">
      <c r="A61" s="245">
        <v>4</v>
      </c>
      <c r="B61" s="278" t="s">
        <v>110</v>
      </c>
      <c r="C61" s="226" t="s">
        <v>37</v>
      </c>
      <c r="D61" s="226"/>
      <c r="E61" s="198">
        <v>10000000</v>
      </c>
      <c r="F61" s="198">
        <v>9645253.8800000008</v>
      </c>
      <c r="G61" s="198"/>
      <c r="H61" s="192">
        <f>F61+G61</f>
        <v>9645253.8800000008</v>
      </c>
      <c r="I61" s="231">
        <v>7720297.7800000003</v>
      </c>
      <c r="J61" s="231"/>
      <c r="K61" s="193">
        <f>I61+J61</f>
        <v>7720297.7800000003</v>
      </c>
      <c r="L61" s="194">
        <f>E61-H61</f>
        <v>354746.11999999918</v>
      </c>
      <c r="M61" s="194">
        <f t="shared" si="4"/>
        <v>2279702.2199999997</v>
      </c>
      <c r="N61" s="194"/>
      <c r="O61" s="194">
        <f t="shared" si="25"/>
        <v>7720297.7800000003</v>
      </c>
      <c r="P61" s="194" t="s">
        <v>133</v>
      </c>
      <c r="Q61" s="196"/>
    </row>
    <row r="62" spans="1:17" s="169" customFormat="1" ht="25.5" x14ac:dyDescent="0.2">
      <c r="A62" s="245">
        <v>5</v>
      </c>
      <c r="B62" s="278" t="s">
        <v>111</v>
      </c>
      <c r="C62" s="226" t="s">
        <v>61</v>
      </c>
      <c r="D62" s="226" t="s">
        <v>190</v>
      </c>
      <c r="E62" s="198">
        <v>15000000</v>
      </c>
      <c r="F62" s="198">
        <v>14384505.1</v>
      </c>
      <c r="G62" s="198"/>
      <c r="H62" s="192">
        <f t="shared" ref="H62:H65" si="26">F62+G62</f>
        <v>14384505.1</v>
      </c>
      <c r="I62" s="231">
        <v>11582050.710000001</v>
      </c>
      <c r="J62" s="231"/>
      <c r="K62" s="193">
        <f>I62+J62</f>
        <v>11582050.710000001</v>
      </c>
      <c r="L62" s="194">
        <f>E62-H62</f>
        <v>615494.90000000037</v>
      </c>
      <c r="M62" s="194">
        <f t="shared" si="4"/>
        <v>3417949.2899999991</v>
      </c>
      <c r="N62" s="194"/>
      <c r="O62" s="194">
        <f t="shared" si="25"/>
        <v>11582050.710000001</v>
      </c>
      <c r="P62" s="194" t="s">
        <v>135</v>
      </c>
      <c r="Q62" s="196"/>
    </row>
    <row r="63" spans="1:17" s="169" customFormat="1" ht="25.5" x14ac:dyDescent="0.2">
      <c r="A63" s="245">
        <v>6</v>
      </c>
      <c r="B63" s="278" t="s">
        <v>112</v>
      </c>
      <c r="C63" s="226" t="s">
        <v>33</v>
      </c>
      <c r="D63" s="226"/>
      <c r="E63" s="198">
        <v>15000000</v>
      </c>
      <c r="F63" s="198">
        <v>14790292.039999999</v>
      </c>
      <c r="G63" s="198"/>
      <c r="H63" s="192">
        <f t="shared" si="26"/>
        <v>14790292.039999999</v>
      </c>
      <c r="I63" s="231">
        <v>11909982.369999999</v>
      </c>
      <c r="J63" s="231"/>
      <c r="K63" s="193">
        <f>I63+J63</f>
        <v>11909982.369999999</v>
      </c>
      <c r="L63" s="194">
        <f t="shared" si="3"/>
        <v>209707.96000000089</v>
      </c>
      <c r="M63" s="194">
        <f t="shared" si="4"/>
        <v>3090017.6300000008</v>
      </c>
      <c r="N63" s="194">
        <v>11401692.42</v>
      </c>
      <c r="O63" s="194">
        <f t="shared" si="25"/>
        <v>508289.94999999925</v>
      </c>
      <c r="P63" s="194" t="s">
        <v>183</v>
      </c>
      <c r="Q63" s="196"/>
    </row>
    <row r="64" spans="1:17" s="169" customFormat="1" ht="25.5" x14ac:dyDescent="0.2">
      <c r="A64" s="245">
        <v>7</v>
      </c>
      <c r="B64" s="278" t="s">
        <v>113</v>
      </c>
      <c r="C64" s="226" t="s">
        <v>62</v>
      </c>
      <c r="D64" s="226"/>
      <c r="E64" s="198">
        <v>10000000</v>
      </c>
      <c r="F64" s="198">
        <v>9795216.1400000006</v>
      </c>
      <c r="G64" s="198"/>
      <c r="H64" s="192">
        <f t="shared" si="26"/>
        <v>9795216.1400000006</v>
      </c>
      <c r="I64" s="231">
        <v>7873578.0199999996</v>
      </c>
      <c r="J64" s="231"/>
      <c r="K64" s="193">
        <f>I64+J64</f>
        <v>7873578.0199999996</v>
      </c>
      <c r="L64" s="194">
        <f>E64-H64</f>
        <v>204783.8599999994</v>
      </c>
      <c r="M64" s="194">
        <f t="shared" si="4"/>
        <v>2126421.9800000004</v>
      </c>
      <c r="N64" s="194"/>
      <c r="O64" s="194">
        <f t="shared" si="25"/>
        <v>7873578.0199999996</v>
      </c>
      <c r="P64" s="194" t="s">
        <v>183</v>
      </c>
      <c r="Q64" s="196"/>
    </row>
    <row r="65" spans="1:18" s="169" customFormat="1" ht="28.5" customHeight="1" x14ac:dyDescent="0.2">
      <c r="A65" s="245">
        <v>8</v>
      </c>
      <c r="B65" s="227" t="s">
        <v>114</v>
      </c>
      <c r="C65" s="226" t="s">
        <v>129</v>
      </c>
      <c r="D65" s="226"/>
      <c r="E65" s="198">
        <v>30000000</v>
      </c>
      <c r="F65" s="229"/>
      <c r="G65" s="198"/>
      <c r="H65" s="192">
        <f t="shared" si="26"/>
        <v>0</v>
      </c>
      <c r="I65" s="231">
        <v>23684234.960000001</v>
      </c>
      <c r="J65" s="231"/>
      <c r="K65" s="193">
        <f>I65+J65</f>
        <v>23684234.960000001</v>
      </c>
      <c r="L65" s="194"/>
      <c r="M65" s="194">
        <f t="shared" si="4"/>
        <v>6315765.0399999991</v>
      </c>
      <c r="N65" s="228">
        <v>4210693.96</v>
      </c>
      <c r="O65" s="194">
        <f t="shared" si="25"/>
        <v>19473541</v>
      </c>
      <c r="P65" s="194" t="s">
        <v>204</v>
      </c>
      <c r="Q65" s="279"/>
    </row>
    <row r="66" spans="1:18" s="208" customFormat="1" ht="15.75" customHeight="1" thickBot="1" x14ac:dyDescent="0.25">
      <c r="A66" s="201"/>
      <c r="B66" s="206" t="s">
        <v>23</v>
      </c>
      <c r="C66" s="202"/>
      <c r="D66" s="202"/>
      <c r="E66" s="203">
        <f>SUM(E58:E65)</f>
        <v>135000000</v>
      </c>
      <c r="F66" s="203">
        <f>SUM(F58:F65)</f>
        <v>101222858.06000002</v>
      </c>
      <c r="G66" s="203">
        <f t="shared" ref="G66:O66" si="27">SUM(G58:G65)</f>
        <v>1118654.9099999999</v>
      </c>
      <c r="H66" s="203">
        <f t="shared" si="27"/>
        <v>102341512.97000001</v>
      </c>
      <c r="I66" s="203">
        <f t="shared" si="27"/>
        <v>105071401.47</v>
      </c>
      <c r="J66" s="203">
        <f t="shared" si="27"/>
        <v>0</v>
      </c>
      <c r="K66" s="203">
        <f t="shared" si="27"/>
        <v>105071401.47</v>
      </c>
      <c r="L66" s="203">
        <f>SUM(L58:L65)</f>
        <v>2658487.0299999993</v>
      </c>
      <c r="M66" s="203">
        <f t="shared" si="27"/>
        <v>29928598.529999997</v>
      </c>
      <c r="N66" s="205">
        <f t="shared" si="27"/>
        <v>31038944.359999999</v>
      </c>
      <c r="O66" s="205">
        <f t="shared" si="27"/>
        <v>74032457.109999999</v>
      </c>
      <c r="P66" s="206"/>
      <c r="Q66" s="207"/>
    </row>
    <row r="67" spans="1:18" s="169" customFormat="1" ht="12.75" x14ac:dyDescent="0.2">
      <c r="A67" s="273"/>
      <c r="B67" s="274" t="s">
        <v>3</v>
      </c>
      <c r="C67" s="274"/>
      <c r="D67" s="274"/>
      <c r="E67" s="275"/>
      <c r="F67" s="275"/>
      <c r="G67" s="275"/>
      <c r="H67" s="275"/>
      <c r="I67" s="276"/>
      <c r="J67" s="276"/>
      <c r="K67" s="215">
        <f t="shared" si="8"/>
        <v>0</v>
      </c>
      <c r="L67" s="216">
        <f t="shared" si="3"/>
        <v>0</v>
      </c>
      <c r="M67" s="216">
        <f t="shared" si="4"/>
        <v>0</v>
      </c>
      <c r="N67" s="216"/>
      <c r="O67" s="216"/>
      <c r="P67" s="185"/>
      <c r="Q67" s="280"/>
    </row>
    <row r="68" spans="1:18" s="169" customFormat="1" ht="25.5" customHeight="1" x14ac:dyDescent="0.2">
      <c r="A68" s="281">
        <v>1</v>
      </c>
      <c r="B68" s="197" t="s">
        <v>63</v>
      </c>
      <c r="C68" s="278" t="s">
        <v>52</v>
      </c>
      <c r="D68" s="282"/>
      <c r="E68" s="192">
        <v>2500000</v>
      </c>
      <c r="F68" s="192">
        <v>2475127.5</v>
      </c>
      <c r="G68" s="192">
        <v>0</v>
      </c>
      <c r="H68" s="192">
        <f t="shared" ref="H68:H69" si="28">F68+G68</f>
        <v>2475127.5</v>
      </c>
      <c r="I68" s="231">
        <f>E68*0.8</f>
        <v>2000000</v>
      </c>
      <c r="J68" s="244">
        <v>500000</v>
      </c>
      <c r="K68" s="193">
        <f t="shared" si="8"/>
        <v>2500000</v>
      </c>
      <c r="L68" s="194">
        <f>E68-H68</f>
        <v>24872.5</v>
      </c>
      <c r="M68" s="194">
        <f>E68-K68</f>
        <v>0</v>
      </c>
      <c r="N68" s="194">
        <v>2000000</v>
      </c>
      <c r="O68" s="194">
        <f>K68-N68</f>
        <v>500000</v>
      </c>
      <c r="P68" s="199" t="s">
        <v>205</v>
      </c>
      <c r="Q68" s="196"/>
      <c r="R68" s="283"/>
    </row>
    <row r="69" spans="1:18" s="169" customFormat="1" ht="25.5" customHeight="1" x14ac:dyDescent="0.2">
      <c r="A69" s="189">
        <v>2</v>
      </c>
      <c r="B69" s="197" t="s">
        <v>115</v>
      </c>
      <c r="C69" s="278" t="s">
        <v>64</v>
      </c>
      <c r="D69" s="278"/>
      <c r="E69" s="198">
        <v>20000000</v>
      </c>
      <c r="F69" s="229"/>
      <c r="G69" s="198">
        <v>0</v>
      </c>
      <c r="H69" s="192">
        <f t="shared" si="28"/>
        <v>0</v>
      </c>
      <c r="I69" s="231">
        <f>E69*0.8</f>
        <v>16000000</v>
      </c>
      <c r="J69" s="244"/>
      <c r="K69" s="193">
        <f t="shared" si="8"/>
        <v>16000000</v>
      </c>
      <c r="L69" s="194"/>
      <c r="M69" s="194">
        <f>E69-K69</f>
        <v>4000000</v>
      </c>
      <c r="N69" s="194"/>
      <c r="O69" s="194">
        <f>K69-N69</f>
        <v>16000000</v>
      </c>
      <c r="P69" s="199" t="s">
        <v>206</v>
      </c>
      <c r="Q69" s="196" t="s">
        <v>207</v>
      </c>
      <c r="R69" s="283"/>
    </row>
    <row r="70" spans="1:18" s="169" customFormat="1" ht="25.5" customHeight="1" x14ac:dyDescent="0.2">
      <c r="A70" s="773">
        <v>3</v>
      </c>
      <c r="B70" s="197" t="s">
        <v>116</v>
      </c>
      <c r="C70" s="753" t="s">
        <v>208</v>
      </c>
      <c r="D70" s="230"/>
      <c r="E70" s="764">
        <v>9000000</v>
      </c>
      <c r="F70" s="764">
        <v>8954849.8399999999</v>
      </c>
      <c r="G70" s="764">
        <v>0</v>
      </c>
      <c r="H70" s="764">
        <f>F70+G70</f>
        <v>8954849.8399999999</v>
      </c>
      <c r="I70" s="761">
        <f>E70*0.8</f>
        <v>7200000</v>
      </c>
      <c r="J70" s="758"/>
      <c r="K70" s="761">
        <f t="shared" si="8"/>
        <v>7200000</v>
      </c>
      <c r="L70" s="761">
        <f>E70-H70</f>
        <v>45150.160000000149</v>
      </c>
      <c r="M70" s="761">
        <f>E70-K70</f>
        <v>1800000</v>
      </c>
      <c r="N70" s="761">
        <v>7200000</v>
      </c>
      <c r="O70" s="761">
        <f>K70-N70</f>
        <v>0</v>
      </c>
      <c r="P70" s="753" t="s">
        <v>205</v>
      </c>
      <c r="Q70" s="196"/>
      <c r="R70" s="283"/>
    </row>
    <row r="71" spans="1:18" s="169" customFormat="1" ht="27.75" customHeight="1" x14ac:dyDescent="0.2">
      <c r="A71" s="774"/>
      <c r="B71" s="197" t="s">
        <v>117</v>
      </c>
      <c r="C71" s="754"/>
      <c r="D71" s="284"/>
      <c r="E71" s="765"/>
      <c r="F71" s="765"/>
      <c r="G71" s="765"/>
      <c r="H71" s="765"/>
      <c r="I71" s="762"/>
      <c r="J71" s="759"/>
      <c r="K71" s="762"/>
      <c r="L71" s="762"/>
      <c r="M71" s="762"/>
      <c r="N71" s="762"/>
      <c r="O71" s="762"/>
      <c r="P71" s="754"/>
      <c r="Q71" s="196"/>
      <c r="R71" s="283"/>
    </row>
    <row r="72" spans="1:18" s="169" customFormat="1" ht="26.25" customHeight="1" x14ac:dyDescent="0.2">
      <c r="A72" s="774"/>
      <c r="B72" s="197" t="s">
        <v>209</v>
      </c>
      <c r="C72" s="755"/>
      <c r="D72" s="285"/>
      <c r="E72" s="766"/>
      <c r="F72" s="766"/>
      <c r="G72" s="766"/>
      <c r="H72" s="766"/>
      <c r="I72" s="763"/>
      <c r="J72" s="760"/>
      <c r="K72" s="763"/>
      <c r="L72" s="763"/>
      <c r="M72" s="763"/>
      <c r="N72" s="763"/>
      <c r="O72" s="763"/>
      <c r="P72" s="755"/>
      <c r="Q72" s="196"/>
      <c r="R72" s="283"/>
    </row>
    <row r="73" spans="1:18" s="169" customFormat="1" ht="25.5" customHeight="1" x14ac:dyDescent="0.2">
      <c r="A73" s="774"/>
      <c r="B73" s="197" t="s">
        <v>118</v>
      </c>
      <c r="C73" s="753" t="s">
        <v>210</v>
      </c>
      <c r="D73" s="230"/>
      <c r="E73" s="753">
        <v>6300000</v>
      </c>
      <c r="F73" s="753">
        <v>6256972.9299999997</v>
      </c>
      <c r="G73" s="761">
        <v>0</v>
      </c>
      <c r="H73" s="764">
        <f>F73+G73</f>
        <v>6256972.9299999997</v>
      </c>
      <c r="I73" s="761">
        <f>E73*0.8</f>
        <v>5040000</v>
      </c>
      <c r="J73" s="758"/>
      <c r="K73" s="761">
        <f t="shared" si="8"/>
        <v>5040000</v>
      </c>
      <c r="L73" s="761">
        <f>E73-H73</f>
        <v>43027.070000000298</v>
      </c>
      <c r="M73" s="761">
        <f>E73-K73</f>
        <v>1260000</v>
      </c>
      <c r="N73" s="761"/>
      <c r="O73" s="761">
        <f>K73-N73</f>
        <v>5040000</v>
      </c>
      <c r="P73" s="753" t="s">
        <v>205</v>
      </c>
      <c r="Q73" s="196"/>
      <c r="R73" s="283"/>
    </row>
    <row r="74" spans="1:18" s="169" customFormat="1" ht="25.5" customHeight="1" x14ac:dyDescent="0.2">
      <c r="A74" s="775"/>
      <c r="B74" s="197" t="s">
        <v>119</v>
      </c>
      <c r="C74" s="754"/>
      <c r="D74" s="284"/>
      <c r="E74" s="754"/>
      <c r="F74" s="754"/>
      <c r="G74" s="762"/>
      <c r="H74" s="765"/>
      <c r="I74" s="762"/>
      <c r="J74" s="759"/>
      <c r="K74" s="762"/>
      <c r="L74" s="762"/>
      <c r="M74" s="762"/>
      <c r="N74" s="762"/>
      <c r="O74" s="762"/>
      <c r="P74" s="754"/>
      <c r="Q74" s="196"/>
      <c r="R74" s="283"/>
    </row>
    <row r="75" spans="1:18" s="169" customFormat="1" ht="25.5" customHeight="1" x14ac:dyDescent="0.2">
      <c r="A75" s="189">
        <v>4</v>
      </c>
      <c r="B75" s="197" t="s">
        <v>120</v>
      </c>
      <c r="C75" s="755"/>
      <c r="D75" s="285"/>
      <c r="E75" s="755"/>
      <c r="F75" s="755"/>
      <c r="G75" s="763"/>
      <c r="H75" s="766"/>
      <c r="I75" s="763"/>
      <c r="J75" s="760"/>
      <c r="K75" s="763"/>
      <c r="L75" s="763"/>
      <c r="M75" s="763"/>
      <c r="N75" s="763"/>
      <c r="O75" s="763"/>
      <c r="P75" s="755"/>
      <c r="Q75" s="196"/>
      <c r="R75" s="283"/>
    </row>
    <row r="76" spans="1:18" s="169" customFormat="1" ht="28.5" customHeight="1" x14ac:dyDescent="0.2">
      <c r="A76" s="189">
        <v>5</v>
      </c>
      <c r="B76" s="197" t="s">
        <v>121</v>
      </c>
      <c r="C76" s="226" t="s">
        <v>66</v>
      </c>
      <c r="D76" s="226"/>
      <c r="E76" s="198">
        <v>5000000</v>
      </c>
      <c r="F76" s="229"/>
      <c r="G76" s="198">
        <v>0</v>
      </c>
      <c r="H76" s="198">
        <f>F76+G76</f>
        <v>0</v>
      </c>
      <c r="I76" s="231">
        <f>E76*0.8</f>
        <v>4000000</v>
      </c>
      <c r="J76" s="244"/>
      <c r="K76" s="193">
        <f t="shared" si="8"/>
        <v>4000000</v>
      </c>
      <c r="L76" s="194"/>
      <c r="M76" s="194">
        <f>E76-K76</f>
        <v>1000000</v>
      </c>
      <c r="N76" s="194"/>
      <c r="O76" s="194">
        <f>K76-N76</f>
        <v>4000000</v>
      </c>
      <c r="P76" s="199" t="s">
        <v>206</v>
      </c>
      <c r="Q76" s="196" t="s">
        <v>207</v>
      </c>
      <c r="R76" s="283"/>
    </row>
    <row r="77" spans="1:18" s="169" customFormat="1" ht="26.25" customHeight="1" x14ac:dyDescent="0.2">
      <c r="A77" s="189">
        <v>6</v>
      </c>
      <c r="B77" s="197" t="s">
        <v>122</v>
      </c>
      <c r="C77" s="286" t="s">
        <v>67</v>
      </c>
      <c r="D77" s="286"/>
      <c r="E77" s="198">
        <v>7500000</v>
      </c>
      <c r="F77" s="198">
        <v>7444933.9500000002</v>
      </c>
      <c r="G77" s="198">
        <v>0</v>
      </c>
      <c r="H77" s="198">
        <f t="shared" ref="H77:H80" si="29">F77+G77</f>
        <v>7444933.9500000002</v>
      </c>
      <c r="I77" s="231">
        <f t="shared" ref="I77:I80" si="30">E77*0.8</f>
        <v>6000000</v>
      </c>
      <c r="J77" s="244"/>
      <c r="K77" s="193">
        <f t="shared" si="8"/>
        <v>6000000</v>
      </c>
      <c r="L77" s="194">
        <f t="shared" ref="L77:L80" si="31">E77-H77</f>
        <v>55066.049999999814</v>
      </c>
      <c r="M77" s="194">
        <f t="shared" ref="M77:M80" si="32">E77-K77</f>
        <v>1500000</v>
      </c>
      <c r="N77" s="194"/>
      <c r="O77" s="194">
        <f t="shared" ref="O77:O80" si="33">K77-N77</f>
        <v>6000000</v>
      </c>
      <c r="P77" s="199" t="s">
        <v>205</v>
      </c>
      <c r="Q77" s="196"/>
      <c r="R77" s="283"/>
    </row>
    <row r="78" spans="1:18" s="169" customFormat="1" ht="25.5" customHeight="1" x14ac:dyDescent="0.2">
      <c r="A78" s="189">
        <v>7</v>
      </c>
      <c r="B78" s="197" t="s">
        <v>123</v>
      </c>
      <c r="C78" s="286" t="s">
        <v>67</v>
      </c>
      <c r="D78" s="286"/>
      <c r="E78" s="198">
        <v>5000000</v>
      </c>
      <c r="F78" s="229"/>
      <c r="G78" s="198">
        <v>0</v>
      </c>
      <c r="H78" s="198">
        <f t="shared" si="29"/>
        <v>0</v>
      </c>
      <c r="I78" s="231">
        <f t="shared" si="30"/>
        <v>4000000</v>
      </c>
      <c r="J78" s="244"/>
      <c r="K78" s="193">
        <f t="shared" si="8"/>
        <v>4000000</v>
      </c>
      <c r="L78" s="194"/>
      <c r="M78" s="194">
        <f t="shared" si="32"/>
        <v>1000000</v>
      </c>
      <c r="N78" s="194"/>
      <c r="O78" s="194">
        <f t="shared" si="33"/>
        <v>4000000</v>
      </c>
      <c r="P78" s="199" t="s">
        <v>206</v>
      </c>
      <c r="Q78" s="196" t="s">
        <v>207</v>
      </c>
      <c r="R78" s="283"/>
    </row>
    <row r="79" spans="1:18" s="169" customFormat="1" ht="30.75" customHeight="1" x14ac:dyDescent="0.2">
      <c r="A79" s="189">
        <v>8</v>
      </c>
      <c r="B79" s="197" t="s">
        <v>124</v>
      </c>
      <c r="C79" s="226" t="s">
        <v>68</v>
      </c>
      <c r="D79" s="226"/>
      <c r="E79" s="198">
        <v>20000000</v>
      </c>
      <c r="F79" s="229"/>
      <c r="G79" s="198">
        <v>0</v>
      </c>
      <c r="H79" s="198">
        <f t="shared" si="29"/>
        <v>0</v>
      </c>
      <c r="I79" s="231">
        <v>16000000</v>
      </c>
      <c r="J79" s="244"/>
      <c r="K79" s="193">
        <f t="shared" si="8"/>
        <v>16000000</v>
      </c>
      <c r="L79" s="194"/>
      <c r="M79" s="194">
        <f>E79-K79</f>
        <v>4000000</v>
      </c>
      <c r="N79" s="194"/>
      <c r="O79" s="194">
        <f t="shared" si="33"/>
        <v>16000000</v>
      </c>
      <c r="P79" s="199" t="s">
        <v>211</v>
      </c>
      <c r="Q79" s="287" t="s">
        <v>207</v>
      </c>
    </row>
    <row r="80" spans="1:18" s="169" customFormat="1" ht="25.5" customHeight="1" x14ac:dyDescent="0.2">
      <c r="A80" s="189">
        <v>9</v>
      </c>
      <c r="B80" s="197" t="s">
        <v>125</v>
      </c>
      <c r="C80" s="278" t="s">
        <v>46</v>
      </c>
      <c r="D80" s="278"/>
      <c r="E80" s="198">
        <v>8000000</v>
      </c>
      <c r="F80" s="198">
        <v>7940029.6500000004</v>
      </c>
      <c r="G80" s="198">
        <v>0</v>
      </c>
      <c r="H80" s="198">
        <f t="shared" si="29"/>
        <v>7940029.6500000004</v>
      </c>
      <c r="I80" s="231">
        <f t="shared" si="30"/>
        <v>6400000</v>
      </c>
      <c r="J80" s="244"/>
      <c r="K80" s="193">
        <f t="shared" si="8"/>
        <v>6400000</v>
      </c>
      <c r="L80" s="194">
        <f t="shared" si="31"/>
        <v>59970.349999999627</v>
      </c>
      <c r="M80" s="194">
        <f t="shared" si="32"/>
        <v>1600000</v>
      </c>
      <c r="N80" s="194">
        <v>6400000</v>
      </c>
      <c r="O80" s="194">
        <f t="shared" si="33"/>
        <v>0</v>
      </c>
      <c r="P80" s="199" t="s">
        <v>205</v>
      </c>
      <c r="Q80" s="196"/>
      <c r="R80" s="283"/>
    </row>
    <row r="81" spans="1:17" s="169" customFormat="1" ht="13.5" thickBot="1" x14ac:dyDescent="0.25">
      <c r="A81" s="288"/>
      <c r="B81" s="289" t="s">
        <v>23</v>
      </c>
      <c r="C81" s="290"/>
      <c r="D81" s="290"/>
      <c r="E81" s="291">
        <f>SUM(E68:E80)</f>
        <v>83300000</v>
      </c>
      <c r="F81" s="291">
        <f t="shared" ref="F81:M81" si="34">SUM(F68:F80)</f>
        <v>33071913.869999997</v>
      </c>
      <c r="G81" s="291">
        <f t="shared" si="34"/>
        <v>0</v>
      </c>
      <c r="H81" s="291">
        <f t="shared" si="34"/>
        <v>33071913.869999997</v>
      </c>
      <c r="I81" s="291">
        <f>SUM(I68:I80)</f>
        <v>66640000</v>
      </c>
      <c r="J81" s="291">
        <f t="shared" si="34"/>
        <v>500000</v>
      </c>
      <c r="K81" s="291">
        <f t="shared" si="34"/>
        <v>67140000</v>
      </c>
      <c r="L81" s="291">
        <f t="shared" si="34"/>
        <v>228086.12999999989</v>
      </c>
      <c r="M81" s="291">
        <f t="shared" si="34"/>
        <v>16160000</v>
      </c>
      <c r="N81" s="291">
        <f>SUM(N68:N80)</f>
        <v>15600000</v>
      </c>
      <c r="O81" s="291">
        <f>SUM(O68:O80)</f>
        <v>51540000</v>
      </c>
      <c r="P81" s="292"/>
      <c r="Q81" s="293"/>
    </row>
    <row r="82" spans="1:17" s="169" customFormat="1" ht="12.75" x14ac:dyDescent="0.2">
      <c r="A82" s="294"/>
      <c r="B82" s="295"/>
      <c r="C82" s="296"/>
      <c r="D82" s="296"/>
      <c r="E82" s="297"/>
      <c r="F82" s="297"/>
      <c r="G82" s="297"/>
      <c r="H82" s="297"/>
      <c r="I82" s="298"/>
      <c r="J82" s="298"/>
      <c r="K82" s="298"/>
      <c r="L82" s="299"/>
      <c r="M82" s="299"/>
      <c r="N82" s="299"/>
      <c r="O82" s="299"/>
      <c r="P82" s="300"/>
      <c r="Q82" s="301"/>
    </row>
    <row r="83" spans="1:17" s="188" customFormat="1" ht="12.75" x14ac:dyDescent="0.2">
      <c r="B83" s="162" t="s">
        <v>212</v>
      </c>
      <c r="C83" s="302"/>
      <c r="D83" s="302"/>
      <c r="E83" s="302"/>
      <c r="F83" s="302"/>
      <c r="G83" s="302"/>
      <c r="H83" s="302"/>
      <c r="I83" s="303" t="s">
        <v>213</v>
      </c>
      <c r="J83" s="303"/>
      <c r="K83" s="303"/>
      <c r="L83" s="161"/>
      <c r="M83" s="161"/>
      <c r="N83" s="161"/>
      <c r="O83" s="161"/>
      <c r="P83" s="161" t="s">
        <v>214</v>
      </c>
      <c r="Q83" s="162"/>
    </row>
    <row r="84" spans="1:17" s="188" customFormat="1" ht="12.75" x14ac:dyDescent="0.2">
      <c r="B84" s="162"/>
      <c r="C84" s="302"/>
      <c r="D84" s="302"/>
      <c r="E84" s="302"/>
      <c r="F84" s="302"/>
      <c r="G84" s="302"/>
      <c r="H84" s="302"/>
      <c r="I84" s="303"/>
      <c r="J84" s="303"/>
      <c r="K84" s="303"/>
      <c r="L84" s="161"/>
      <c r="M84" s="161"/>
      <c r="N84" s="161"/>
      <c r="O84" s="161"/>
      <c r="P84" s="161"/>
      <c r="Q84" s="162"/>
    </row>
    <row r="85" spans="1:17" s="188" customFormat="1" ht="12.75" x14ac:dyDescent="0.2">
      <c r="B85" s="162"/>
      <c r="C85" s="302"/>
      <c r="D85" s="302"/>
      <c r="E85" s="302"/>
      <c r="F85" s="302"/>
      <c r="G85" s="302"/>
      <c r="H85" s="302"/>
      <c r="I85" s="303"/>
      <c r="J85" s="303"/>
      <c r="K85" s="303"/>
      <c r="L85" s="161"/>
      <c r="M85" s="161"/>
      <c r="N85" s="161"/>
      <c r="O85" s="161"/>
      <c r="P85" s="161"/>
      <c r="Q85" s="162"/>
    </row>
    <row r="86" spans="1:17" s="188" customFormat="1" ht="12.75" x14ac:dyDescent="0.2">
      <c r="B86" s="756" t="s">
        <v>215</v>
      </c>
      <c r="C86" s="756"/>
      <c r="D86" s="304"/>
      <c r="E86" s="302"/>
      <c r="F86" s="302"/>
      <c r="G86" s="302"/>
      <c r="H86" s="302"/>
      <c r="I86" s="303"/>
      <c r="J86" s="304"/>
      <c r="K86" s="304"/>
      <c r="L86" s="161"/>
      <c r="M86" s="161"/>
      <c r="N86" s="161"/>
      <c r="O86" s="161"/>
      <c r="P86" s="161"/>
      <c r="Q86" s="305"/>
    </row>
    <row r="87" spans="1:17" s="188" customFormat="1" ht="12.75" x14ac:dyDescent="0.2">
      <c r="B87" s="757" t="s">
        <v>216</v>
      </c>
      <c r="C87" s="757"/>
      <c r="D87" s="161"/>
      <c r="E87" s="302"/>
      <c r="F87" s="302"/>
      <c r="G87" s="302"/>
      <c r="H87" s="302"/>
      <c r="I87" s="303"/>
      <c r="J87" s="161"/>
      <c r="K87" s="161"/>
      <c r="L87" s="161"/>
      <c r="M87" s="161"/>
      <c r="N87" s="161"/>
      <c r="O87" s="161"/>
      <c r="P87" s="161"/>
      <c r="Q87" s="161"/>
    </row>
    <row r="88" spans="1:17" s="188" customFormat="1" ht="12.75" x14ac:dyDescent="0.2">
      <c r="B88" s="162"/>
      <c r="C88" s="302"/>
      <c r="D88" s="302"/>
      <c r="E88" s="302"/>
      <c r="F88" s="302"/>
      <c r="G88" s="302"/>
      <c r="H88" s="302"/>
      <c r="I88" s="303"/>
      <c r="J88" s="303"/>
      <c r="K88" s="303"/>
      <c r="L88" s="161"/>
      <c r="M88" s="161"/>
      <c r="N88" s="161"/>
      <c r="O88" s="161"/>
      <c r="P88" s="161"/>
      <c r="Q88" s="162"/>
    </row>
    <row r="89" spans="1:17" s="188" customFormat="1" ht="12.75" x14ac:dyDescent="0.2">
      <c r="B89" s="162"/>
      <c r="C89" s="302"/>
      <c r="D89" s="302"/>
      <c r="E89" s="302"/>
      <c r="F89" s="302"/>
      <c r="G89" s="302"/>
      <c r="H89" s="302"/>
      <c r="I89" s="303"/>
      <c r="J89" s="303"/>
      <c r="K89" s="303"/>
      <c r="L89" s="161"/>
      <c r="M89" s="161"/>
      <c r="N89" s="161"/>
      <c r="O89" s="161"/>
      <c r="P89" s="161"/>
      <c r="Q89" s="162"/>
    </row>
    <row r="90" spans="1:17" s="188" customFormat="1" ht="12.75" x14ac:dyDescent="0.2">
      <c r="B90" s="162"/>
      <c r="C90" s="302"/>
      <c r="D90" s="302"/>
      <c r="E90" s="302"/>
      <c r="F90" s="302"/>
      <c r="G90" s="302"/>
      <c r="H90" s="302"/>
      <c r="I90" s="162"/>
      <c r="J90" s="162"/>
      <c r="K90" s="162"/>
      <c r="L90" s="161"/>
      <c r="M90" s="161"/>
      <c r="N90" s="161"/>
      <c r="O90" s="161"/>
      <c r="P90" s="161"/>
      <c r="Q90" s="162"/>
    </row>
    <row r="91" spans="1:17" s="188" customFormat="1" ht="12.75" x14ac:dyDescent="0.2">
      <c r="B91" s="162"/>
      <c r="C91" s="302"/>
      <c r="D91" s="302"/>
      <c r="E91" s="302"/>
      <c r="F91" s="302"/>
      <c r="G91" s="302"/>
      <c r="H91" s="302"/>
      <c r="I91" s="162"/>
      <c r="J91" s="162"/>
      <c r="K91" s="162"/>
      <c r="L91" s="161"/>
      <c r="M91" s="161"/>
      <c r="N91" s="161"/>
      <c r="O91" s="161"/>
      <c r="P91" s="161"/>
      <c r="Q91" s="162"/>
    </row>
    <row r="92" spans="1:17" s="188" customFormat="1" ht="12.75" x14ac:dyDescent="0.2">
      <c r="B92" s="162"/>
      <c r="C92" s="302"/>
      <c r="D92" s="302"/>
      <c r="E92" s="302"/>
      <c r="F92" s="302"/>
      <c r="G92" s="302"/>
      <c r="H92" s="302"/>
      <c r="I92" s="162"/>
      <c r="J92" s="162"/>
      <c r="K92" s="162"/>
      <c r="L92" s="161"/>
      <c r="M92" s="161"/>
      <c r="N92" s="161"/>
      <c r="O92" s="161"/>
      <c r="P92" s="161"/>
      <c r="Q92" s="162"/>
    </row>
  </sheetData>
  <mergeCells count="43">
    <mergeCell ref="N6:O6"/>
    <mergeCell ref="A6:A8"/>
    <mergeCell ref="B6:B8"/>
    <mergeCell ref="C6:C8"/>
    <mergeCell ref="D6:D8"/>
    <mergeCell ref="E6:E7"/>
    <mergeCell ref="F6:F7"/>
    <mergeCell ref="P70:P72"/>
    <mergeCell ref="P6:P8"/>
    <mergeCell ref="Q6:Q8"/>
    <mergeCell ref="A70:A74"/>
    <mergeCell ref="C70:C72"/>
    <mergeCell ref="E70:E72"/>
    <mergeCell ref="F70:F72"/>
    <mergeCell ref="G70:G72"/>
    <mergeCell ref="H70:H72"/>
    <mergeCell ref="I70:I72"/>
    <mergeCell ref="J70:J72"/>
    <mergeCell ref="G6:G7"/>
    <mergeCell ref="H6:H7"/>
    <mergeCell ref="I6:K6"/>
    <mergeCell ref="L6:L7"/>
    <mergeCell ref="M6:M7"/>
    <mergeCell ref="K70:K72"/>
    <mergeCell ref="L70:L72"/>
    <mergeCell ref="M70:M72"/>
    <mergeCell ref="N70:N72"/>
    <mergeCell ref="O70:O72"/>
    <mergeCell ref="P73:P75"/>
    <mergeCell ref="B86:C86"/>
    <mergeCell ref="B87:C87"/>
    <mergeCell ref="J73:J75"/>
    <mergeCell ref="K73:K75"/>
    <mergeCell ref="L73:L75"/>
    <mergeCell ref="M73:M75"/>
    <mergeCell ref="N73:N75"/>
    <mergeCell ref="O73:O75"/>
    <mergeCell ref="C73:C75"/>
    <mergeCell ref="E73:E75"/>
    <mergeCell ref="F73:F75"/>
    <mergeCell ref="G73:G75"/>
    <mergeCell ref="H73:H75"/>
    <mergeCell ref="I73:I75"/>
  </mergeCells>
  <pageMargins left="0.7" right="0.7" top="0.75" bottom="0.75" header="0.3" footer="0.3"/>
  <pageSetup paperSize="256" orientation="portrait" horizontalDpi="4294967293" verticalDpi="0" copies="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5" zoomScale="90" zoomScaleNormal="90" workbookViewId="0">
      <pane ySplit="3" topLeftCell="A54" activePane="bottomLeft" state="frozenSplit"/>
      <selection activeCell="A5" sqref="A5"/>
      <selection pane="bottomLeft" activeCell="G48" sqref="G48"/>
    </sheetView>
  </sheetViews>
  <sheetFormatPr defaultRowHeight="16.5" x14ac:dyDescent="0.3"/>
  <cols>
    <col min="1" max="1" width="6.42578125" style="163" customWidth="1"/>
    <col min="2" max="2" width="25.7109375" style="163" customWidth="1"/>
    <col min="3" max="3" width="12.28515625" style="176" customWidth="1"/>
    <col min="4" max="4" width="16.140625" style="176" customWidth="1"/>
    <col min="5" max="5" width="9.140625" style="163"/>
    <col min="6" max="6" width="9.140625" style="580"/>
    <col min="7" max="7" width="10.5703125" style="163" customWidth="1"/>
    <col min="8" max="8" width="12.7109375" style="188" customWidth="1"/>
    <col min="9" max="9" width="13.42578125" style="306" customWidth="1"/>
    <col min="10" max="11" width="13.42578125" style="307" customWidth="1"/>
    <col min="12" max="13" width="13.42578125" style="306" customWidth="1"/>
    <col min="14" max="14" width="9.140625" style="308"/>
    <col min="15" max="15" width="9.140625" style="163"/>
    <col min="16" max="16" width="32.28515625" style="188" customWidth="1"/>
    <col min="17" max="16384" width="9.140625" style="163"/>
  </cols>
  <sheetData>
    <row r="1" spans="1:16" ht="19.5" x14ac:dyDescent="0.3">
      <c r="A1" s="158" t="s">
        <v>217</v>
      </c>
    </row>
    <row r="2" spans="1:16" ht="19.5" x14ac:dyDescent="0.3">
      <c r="A2" s="164" t="s">
        <v>139</v>
      </c>
    </row>
    <row r="3" spans="1:16" x14ac:dyDescent="0.3">
      <c r="A3" s="164" t="s">
        <v>218</v>
      </c>
    </row>
    <row r="4" spans="1:16" ht="17.25" thickBot="1" x14ac:dyDescent="0.35">
      <c r="A4" s="164"/>
    </row>
    <row r="5" spans="1:16" x14ac:dyDescent="0.3">
      <c r="A5" s="805" t="s">
        <v>142</v>
      </c>
      <c r="B5" s="808" t="s">
        <v>143</v>
      </c>
      <c r="C5" s="808" t="s">
        <v>144</v>
      </c>
      <c r="D5" s="808" t="s">
        <v>146</v>
      </c>
      <c r="E5" s="811" t="s">
        <v>219</v>
      </c>
      <c r="F5" s="811"/>
      <c r="G5" s="811"/>
      <c r="H5" s="811"/>
      <c r="I5" s="808" t="s">
        <v>220</v>
      </c>
      <c r="J5" s="813" t="s">
        <v>221</v>
      </c>
      <c r="K5" s="813" t="s">
        <v>222</v>
      </c>
      <c r="L5" s="808" t="s">
        <v>223</v>
      </c>
      <c r="M5" s="808" t="s">
        <v>154</v>
      </c>
      <c r="N5" s="816" t="s">
        <v>224</v>
      </c>
      <c r="O5" s="817"/>
      <c r="P5" s="802" t="s">
        <v>225</v>
      </c>
    </row>
    <row r="6" spans="1:16" x14ac:dyDescent="0.3">
      <c r="A6" s="806"/>
      <c r="B6" s="809"/>
      <c r="C6" s="809"/>
      <c r="D6" s="809"/>
      <c r="E6" s="812" t="s">
        <v>226</v>
      </c>
      <c r="F6" s="812"/>
      <c r="G6" s="812" t="s">
        <v>227</v>
      </c>
      <c r="H6" s="812"/>
      <c r="I6" s="809"/>
      <c r="J6" s="814"/>
      <c r="K6" s="814"/>
      <c r="L6" s="809"/>
      <c r="M6" s="809"/>
      <c r="N6" s="818"/>
      <c r="O6" s="819"/>
      <c r="P6" s="803"/>
    </row>
    <row r="7" spans="1:16" ht="17.25" thickBot="1" x14ac:dyDescent="0.35">
      <c r="A7" s="807"/>
      <c r="B7" s="810"/>
      <c r="C7" s="810"/>
      <c r="D7" s="810"/>
      <c r="E7" s="309" t="s">
        <v>228</v>
      </c>
      <c r="F7" s="309" t="s">
        <v>229</v>
      </c>
      <c r="G7" s="309" t="s">
        <v>228</v>
      </c>
      <c r="H7" s="309" t="s">
        <v>229</v>
      </c>
      <c r="I7" s="810"/>
      <c r="J7" s="815"/>
      <c r="K7" s="815"/>
      <c r="L7" s="810"/>
      <c r="M7" s="810"/>
      <c r="N7" s="309" t="s">
        <v>230</v>
      </c>
      <c r="O7" s="309" t="s">
        <v>79</v>
      </c>
      <c r="P7" s="804"/>
    </row>
    <row r="8" spans="1:16" ht="17.25" thickBot="1" x14ac:dyDescent="0.35">
      <c r="A8" s="310"/>
      <c r="B8" s="311" t="s">
        <v>171</v>
      </c>
      <c r="C8" s="311"/>
      <c r="D8" s="312"/>
      <c r="E8" s="313"/>
      <c r="F8" s="581"/>
      <c r="G8" s="313"/>
      <c r="H8" s="314"/>
      <c r="I8" s="315"/>
      <c r="J8" s="316"/>
      <c r="K8" s="316"/>
      <c r="L8" s="315"/>
      <c r="M8" s="315"/>
      <c r="N8" s="317"/>
      <c r="O8" s="311"/>
      <c r="P8" s="318"/>
    </row>
    <row r="9" spans="1:16" x14ac:dyDescent="0.3">
      <c r="A9" s="319"/>
      <c r="B9" s="320" t="s">
        <v>0</v>
      </c>
      <c r="C9" s="321"/>
      <c r="D9" s="321"/>
      <c r="E9" s="321"/>
      <c r="F9" s="575"/>
      <c r="G9" s="321"/>
      <c r="H9" s="321"/>
      <c r="I9" s="321"/>
      <c r="J9" s="323"/>
      <c r="K9" s="323"/>
      <c r="L9" s="322"/>
      <c r="M9" s="322"/>
      <c r="N9" s="324"/>
      <c r="O9" s="322"/>
      <c r="P9" s="325"/>
    </row>
    <row r="10" spans="1:16" ht="38.25" x14ac:dyDescent="0.3">
      <c r="A10" s="326">
        <v>1</v>
      </c>
      <c r="B10" s="327" t="s">
        <v>86</v>
      </c>
      <c r="C10" s="328" t="s">
        <v>4</v>
      </c>
      <c r="D10" s="329">
        <v>2000000</v>
      </c>
      <c r="E10" s="330"/>
      <c r="F10" s="582">
        <f>'AGUSAN DEL NORTE'!Y10</f>
        <v>1</v>
      </c>
      <c r="G10" s="330"/>
      <c r="H10" s="331">
        <f>F10*D10</f>
        <v>2000000</v>
      </c>
      <c r="I10" s="332">
        <v>41359</v>
      </c>
      <c r="J10" s="333"/>
      <c r="K10" s="333"/>
      <c r="L10" s="334"/>
      <c r="M10" s="335" t="s">
        <v>173</v>
      </c>
      <c r="N10" s="336"/>
      <c r="O10" s="337"/>
      <c r="P10" s="338" t="s">
        <v>231</v>
      </c>
    </row>
    <row r="11" spans="1:16" s="614" customFormat="1" ht="25.5" x14ac:dyDescent="0.3">
      <c r="A11" s="326">
        <v>2</v>
      </c>
      <c r="B11" s="349" t="s">
        <v>5</v>
      </c>
      <c r="C11" s="349" t="s">
        <v>6</v>
      </c>
      <c r="D11" s="229">
        <v>1500000</v>
      </c>
      <c r="E11" s="330"/>
      <c r="F11" s="582">
        <f>'AGUSAN DEL NORTE'!Y11</f>
        <v>1</v>
      </c>
      <c r="G11" s="330"/>
      <c r="H11" s="331">
        <f>F11*D11</f>
        <v>1500000</v>
      </c>
      <c r="I11" s="332">
        <v>41378</v>
      </c>
      <c r="J11" s="333"/>
      <c r="K11" s="333"/>
      <c r="L11" s="332">
        <v>41451</v>
      </c>
      <c r="M11" s="335" t="s">
        <v>173</v>
      </c>
      <c r="N11" s="336" t="s">
        <v>87</v>
      </c>
      <c r="O11" s="337"/>
      <c r="P11" s="338" t="s">
        <v>232</v>
      </c>
    </row>
    <row r="12" spans="1:16" s="614" customFormat="1" ht="25.5" x14ac:dyDescent="0.3">
      <c r="A12" s="326">
        <v>3</v>
      </c>
      <c r="B12" s="348" t="s">
        <v>7</v>
      </c>
      <c r="C12" s="349" t="s">
        <v>6</v>
      </c>
      <c r="D12" s="229">
        <v>500000</v>
      </c>
      <c r="E12" s="330"/>
      <c r="F12" s="582">
        <f>'AGUSAN DEL NORTE'!Y12</f>
        <v>1</v>
      </c>
      <c r="G12" s="330"/>
      <c r="H12" s="331">
        <f>F12*D12</f>
        <v>500000</v>
      </c>
      <c r="I12" s="332">
        <v>41362</v>
      </c>
      <c r="J12" s="333"/>
      <c r="K12" s="333"/>
      <c r="L12" s="332">
        <v>41434</v>
      </c>
      <c r="M12" s="335" t="s">
        <v>173</v>
      </c>
      <c r="N12" s="336" t="s">
        <v>87</v>
      </c>
      <c r="O12" s="337"/>
      <c r="P12" s="338" t="s">
        <v>232</v>
      </c>
    </row>
    <row r="13" spans="1:16" s="614" customFormat="1" ht="25.5" x14ac:dyDescent="0.3">
      <c r="A13" s="326">
        <v>4</v>
      </c>
      <c r="B13" s="348" t="s">
        <v>8</v>
      </c>
      <c r="C13" s="349" t="s">
        <v>9</v>
      </c>
      <c r="D13" s="229">
        <v>1800000</v>
      </c>
      <c r="E13" s="330"/>
      <c r="F13" s="582">
        <f>'AGUSAN DEL NORTE'!Y13</f>
        <v>1</v>
      </c>
      <c r="G13" s="330"/>
      <c r="H13" s="331">
        <f t="shared" ref="H13:H22" si="0">F13*D13</f>
        <v>1800000</v>
      </c>
      <c r="I13" s="332">
        <v>41400</v>
      </c>
      <c r="J13" s="333"/>
      <c r="K13" s="333"/>
      <c r="L13" s="332">
        <v>41461</v>
      </c>
      <c r="M13" s="335" t="s">
        <v>173</v>
      </c>
      <c r="N13" s="336" t="s">
        <v>87</v>
      </c>
      <c r="O13" s="337"/>
      <c r="P13" s="338" t="s">
        <v>232</v>
      </c>
    </row>
    <row r="14" spans="1:16" s="614" customFormat="1" ht="25.5" x14ac:dyDescent="0.3">
      <c r="A14" s="326">
        <v>5</v>
      </c>
      <c r="B14" s="348" t="s">
        <v>252</v>
      </c>
      <c r="C14" s="349" t="s">
        <v>9</v>
      </c>
      <c r="D14" s="229">
        <v>200000</v>
      </c>
      <c r="E14" s="330"/>
      <c r="F14" s="582">
        <f>'AGUSAN DEL NORTE'!Y14</f>
        <v>1</v>
      </c>
      <c r="G14" s="330"/>
      <c r="H14" s="331">
        <f t="shared" si="0"/>
        <v>200000</v>
      </c>
      <c r="I14" s="332">
        <v>41516</v>
      </c>
      <c r="J14" s="333"/>
      <c r="K14" s="615"/>
      <c r="L14" s="333"/>
      <c r="M14" s="607" t="s">
        <v>173</v>
      </c>
      <c r="N14" s="336" t="s">
        <v>87</v>
      </c>
      <c r="O14" s="337"/>
      <c r="P14" s="338" t="s">
        <v>232</v>
      </c>
    </row>
    <row r="15" spans="1:16" ht="25.5" x14ac:dyDescent="0.3">
      <c r="A15" s="326">
        <v>6</v>
      </c>
      <c r="B15" s="348" t="s">
        <v>11</v>
      </c>
      <c r="C15" s="349" t="s">
        <v>12</v>
      </c>
      <c r="D15" s="229">
        <v>2000000</v>
      </c>
      <c r="E15" s="330"/>
      <c r="F15" s="582">
        <f>'AGUSAN DEL NORTE'!Y15</f>
        <v>1</v>
      </c>
      <c r="G15" s="330"/>
      <c r="H15" s="331">
        <f t="shared" si="0"/>
        <v>2000000</v>
      </c>
      <c r="I15" s="332">
        <v>41344</v>
      </c>
      <c r="J15" s="333"/>
      <c r="K15" s="333"/>
      <c r="L15" s="332"/>
      <c r="M15" s="335" t="s">
        <v>173</v>
      </c>
      <c r="N15" s="336"/>
      <c r="O15" s="337"/>
      <c r="P15" s="338" t="s">
        <v>231</v>
      </c>
    </row>
    <row r="16" spans="1:16" ht="25.5" x14ac:dyDescent="0.3">
      <c r="A16" s="326">
        <v>7</v>
      </c>
      <c r="B16" s="348" t="s">
        <v>13</v>
      </c>
      <c r="C16" s="349" t="s">
        <v>14</v>
      </c>
      <c r="D16" s="229">
        <v>2000000</v>
      </c>
      <c r="E16" s="330"/>
      <c r="F16" s="582">
        <f>'AGUSAN DEL NORTE'!Y16</f>
        <v>1</v>
      </c>
      <c r="G16" s="330"/>
      <c r="H16" s="331">
        <f t="shared" si="0"/>
        <v>2000000</v>
      </c>
      <c r="I16" s="332">
        <v>41380</v>
      </c>
      <c r="J16" s="333"/>
      <c r="K16" s="333"/>
      <c r="L16" s="332"/>
      <c r="M16" s="335" t="s">
        <v>173</v>
      </c>
      <c r="N16" s="336"/>
      <c r="O16" s="337"/>
      <c r="P16" s="338" t="s">
        <v>231</v>
      </c>
    </row>
    <row r="17" spans="1:16" ht="24.75" customHeight="1" x14ac:dyDescent="0.3">
      <c r="A17" s="189">
        <v>8</v>
      </c>
      <c r="B17" s="35" t="s">
        <v>15</v>
      </c>
      <c r="C17" s="339" t="s">
        <v>16</v>
      </c>
      <c r="D17" s="198">
        <v>1000000</v>
      </c>
      <c r="E17" s="340"/>
      <c r="F17" s="582">
        <f>'AGUSAN DEL NORTE'!Y17</f>
        <v>1</v>
      </c>
      <c r="G17" s="340"/>
      <c r="H17" s="341">
        <f t="shared" si="0"/>
        <v>1000000</v>
      </c>
      <c r="I17" s="342">
        <v>41370</v>
      </c>
      <c r="J17" s="343"/>
      <c r="K17" s="343"/>
      <c r="L17" s="342"/>
      <c r="M17" s="342" t="s">
        <v>179</v>
      </c>
      <c r="N17" s="344" t="s">
        <v>87</v>
      </c>
      <c r="O17" s="345"/>
      <c r="P17" s="346" t="s">
        <v>233</v>
      </c>
    </row>
    <row r="18" spans="1:16" ht="25.5" x14ac:dyDescent="0.3">
      <c r="A18" s="326">
        <v>9</v>
      </c>
      <c r="B18" s="348" t="s">
        <v>17</v>
      </c>
      <c r="C18" s="349" t="s">
        <v>16</v>
      </c>
      <c r="D18" s="229">
        <v>1000000</v>
      </c>
      <c r="E18" s="330"/>
      <c r="F18" s="582">
        <f>'AGUSAN DEL NORTE'!Y18</f>
        <v>1</v>
      </c>
      <c r="G18" s="330"/>
      <c r="H18" s="331">
        <f t="shared" si="0"/>
        <v>1000000</v>
      </c>
      <c r="I18" s="332">
        <v>41427</v>
      </c>
      <c r="J18" s="333"/>
      <c r="K18" s="333"/>
      <c r="L18" s="332"/>
      <c r="M18" s="335" t="s">
        <v>173</v>
      </c>
      <c r="N18" s="336"/>
      <c r="O18" s="337"/>
      <c r="P18" s="338" t="s">
        <v>231</v>
      </c>
    </row>
    <row r="19" spans="1:16" ht="25.5" x14ac:dyDescent="0.3">
      <c r="A19" s="326">
        <v>10</v>
      </c>
      <c r="B19" s="348" t="s">
        <v>18</v>
      </c>
      <c r="C19" s="349" t="s">
        <v>19</v>
      </c>
      <c r="D19" s="229">
        <v>2000000</v>
      </c>
      <c r="E19" s="330"/>
      <c r="F19" s="582">
        <f>'AGUSAN DEL NORTE'!Y19</f>
        <v>1</v>
      </c>
      <c r="G19" s="330"/>
      <c r="H19" s="331">
        <f t="shared" si="0"/>
        <v>2000000</v>
      </c>
      <c r="I19" s="332">
        <v>41369</v>
      </c>
      <c r="J19" s="333"/>
      <c r="K19" s="333"/>
      <c r="L19" s="332"/>
      <c r="M19" s="335" t="s">
        <v>173</v>
      </c>
      <c r="N19" s="336"/>
      <c r="O19" s="337"/>
      <c r="P19" s="338" t="s">
        <v>231</v>
      </c>
    </row>
    <row r="20" spans="1:16" s="614" customFormat="1" ht="25.5" x14ac:dyDescent="0.3">
      <c r="A20" s="326">
        <v>11</v>
      </c>
      <c r="B20" s="348" t="s">
        <v>20</v>
      </c>
      <c r="C20" s="349" t="s">
        <v>21</v>
      </c>
      <c r="D20" s="229">
        <v>2000000</v>
      </c>
      <c r="E20" s="330"/>
      <c r="F20" s="582">
        <f>'AGUSAN DEL NORTE'!Y20</f>
        <v>1</v>
      </c>
      <c r="G20" s="330"/>
      <c r="H20" s="331">
        <f t="shared" si="0"/>
        <v>2000000</v>
      </c>
      <c r="I20" s="332">
        <v>41412</v>
      </c>
      <c r="J20" s="333"/>
      <c r="K20" s="333"/>
      <c r="L20" s="332">
        <v>41428</v>
      </c>
      <c r="M20" s="332" t="s">
        <v>135</v>
      </c>
      <c r="N20" s="336" t="s">
        <v>87</v>
      </c>
      <c r="O20" s="337"/>
      <c r="P20" s="338" t="s">
        <v>232</v>
      </c>
    </row>
    <row r="21" spans="1:16" ht="25.5" x14ac:dyDescent="0.3">
      <c r="A21" s="189">
        <v>12</v>
      </c>
      <c r="B21" s="35" t="s">
        <v>88</v>
      </c>
      <c r="C21" s="339" t="s">
        <v>96</v>
      </c>
      <c r="D21" s="198">
        <v>2000000</v>
      </c>
      <c r="E21" s="340"/>
      <c r="F21" s="582">
        <f>'AGUSAN DEL NORTE'!Y21</f>
        <v>0.73280000000000001</v>
      </c>
      <c r="G21" s="340"/>
      <c r="H21" s="341">
        <f t="shared" si="0"/>
        <v>1465600</v>
      </c>
      <c r="I21" s="342">
        <v>41432</v>
      </c>
      <c r="J21" s="343"/>
      <c r="K21" s="343"/>
      <c r="L21" s="342">
        <v>41481</v>
      </c>
      <c r="M21" s="342" t="s">
        <v>135</v>
      </c>
      <c r="N21" s="344" t="s">
        <v>87</v>
      </c>
      <c r="O21" s="345"/>
      <c r="P21" s="346" t="s">
        <v>232</v>
      </c>
    </row>
    <row r="22" spans="1:16" ht="25.5" x14ac:dyDescent="0.3">
      <c r="A22" s="326">
        <v>13</v>
      </c>
      <c r="B22" s="348" t="s">
        <v>22</v>
      </c>
      <c r="C22" s="349" t="s">
        <v>93</v>
      </c>
      <c r="D22" s="229">
        <v>2000000</v>
      </c>
      <c r="E22" s="330"/>
      <c r="F22" s="582">
        <f>'AGUSAN DEL NORTE'!Y22</f>
        <v>1</v>
      </c>
      <c r="G22" s="330"/>
      <c r="H22" s="331">
        <f t="shared" si="0"/>
        <v>2000000</v>
      </c>
      <c r="I22" s="332">
        <v>41399</v>
      </c>
      <c r="J22" s="333"/>
      <c r="K22" s="333"/>
      <c r="L22" s="332"/>
      <c r="M22" s="335" t="s">
        <v>173</v>
      </c>
      <c r="N22" s="336"/>
      <c r="O22" s="337"/>
      <c r="P22" s="338" t="s">
        <v>231</v>
      </c>
    </row>
    <row r="23" spans="1:16" ht="17.25" thickBot="1" x14ac:dyDescent="0.35">
      <c r="A23" s="350"/>
      <c r="B23" s="351" t="s">
        <v>23</v>
      </c>
      <c r="C23" s="352"/>
      <c r="D23" s="353">
        <f>SUM(D10:D22)</f>
        <v>20000000</v>
      </c>
      <c r="E23" s="354"/>
      <c r="F23" s="577"/>
      <c r="G23" s="354"/>
      <c r="H23" s="355"/>
      <c r="I23" s="356"/>
      <c r="J23" s="357"/>
      <c r="K23" s="357"/>
      <c r="L23" s="356"/>
      <c r="M23" s="356"/>
      <c r="N23" s="358"/>
      <c r="O23" s="352"/>
      <c r="P23" s="359"/>
    </row>
    <row r="24" spans="1:16" s="369" customFormat="1" x14ac:dyDescent="0.3">
      <c r="A24" s="360"/>
      <c r="B24" s="361" t="s">
        <v>1</v>
      </c>
      <c r="C24" s="362"/>
      <c r="D24" s="362"/>
      <c r="E24" s="363"/>
      <c r="F24" s="583"/>
      <c r="G24" s="363"/>
      <c r="H24" s="364"/>
      <c r="I24" s="365"/>
      <c r="J24" s="366"/>
      <c r="K24" s="366"/>
      <c r="L24" s="365"/>
      <c r="M24" s="365"/>
      <c r="N24" s="367"/>
      <c r="O24" s="363"/>
      <c r="P24" s="368"/>
    </row>
    <row r="25" spans="1:16" ht="25.5" x14ac:dyDescent="0.3">
      <c r="A25" s="370">
        <v>1</v>
      </c>
      <c r="B25" s="100" t="s">
        <v>24</v>
      </c>
      <c r="C25" s="339" t="s">
        <v>25</v>
      </c>
      <c r="D25" s="198">
        <v>10000000</v>
      </c>
      <c r="E25" s="340"/>
      <c r="F25" s="584">
        <f>'AGUSAN DEL SUR'!Y10</f>
        <v>0.30370000000000003</v>
      </c>
      <c r="G25" s="340"/>
      <c r="H25" s="341">
        <f>F25*D25</f>
        <v>3037000.0000000005</v>
      </c>
      <c r="I25" s="342">
        <v>41600</v>
      </c>
      <c r="J25" s="343"/>
      <c r="K25" s="343"/>
      <c r="L25" s="342"/>
      <c r="M25" s="342" t="s">
        <v>183</v>
      </c>
      <c r="N25" s="344" t="s">
        <v>87</v>
      </c>
      <c r="O25" s="340"/>
      <c r="P25" s="346" t="s">
        <v>232</v>
      </c>
    </row>
    <row r="26" spans="1:16" ht="25.5" x14ac:dyDescent="0.3">
      <c r="A26" s="370">
        <v>2</v>
      </c>
      <c r="B26" s="339" t="s">
        <v>26</v>
      </c>
      <c r="C26" s="339" t="s">
        <v>27</v>
      </c>
      <c r="D26" s="198">
        <v>10000000</v>
      </c>
      <c r="E26" s="340"/>
      <c r="F26" s="584">
        <f>'AGUSAN DEL SUR'!Y11</f>
        <v>1</v>
      </c>
      <c r="G26" s="340"/>
      <c r="H26" s="341">
        <f>F26*D26</f>
        <v>10000000</v>
      </c>
      <c r="I26" s="342">
        <v>41455</v>
      </c>
      <c r="J26" s="343"/>
      <c r="K26" s="343">
        <v>15</v>
      </c>
      <c r="L26" s="342">
        <f>I26+K26</f>
        <v>41470</v>
      </c>
      <c r="M26" s="347" t="s">
        <v>135</v>
      </c>
      <c r="N26" s="344" t="s">
        <v>87</v>
      </c>
      <c r="O26" s="340"/>
      <c r="P26" s="346" t="s">
        <v>232</v>
      </c>
    </row>
    <row r="27" spans="1:16" ht="63.75" x14ac:dyDescent="0.3">
      <c r="A27" s="371">
        <v>3</v>
      </c>
      <c r="B27" s="372" t="s">
        <v>28</v>
      </c>
      <c r="C27" s="372" t="s">
        <v>29</v>
      </c>
      <c r="D27" s="373">
        <v>25000000</v>
      </c>
      <c r="E27" s="374"/>
      <c r="F27" s="584">
        <f>'AGUSAN DEL SUR'!Y12</f>
        <v>0.98809999999999998</v>
      </c>
      <c r="G27" s="374"/>
      <c r="H27" s="375">
        <f>F27*D27</f>
        <v>24702500</v>
      </c>
      <c r="I27" s="376">
        <v>41664</v>
      </c>
      <c r="J27" s="377"/>
      <c r="K27" s="377"/>
      <c r="L27" s="376"/>
      <c r="M27" s="347" t="s">
        <v>135</v>
      </c>
      <c r="N27" s="379"/>
      <c r="O27" s="380" t="s">
        <v>87</v>
      </c>
      <c r="P27" s="381" t="s">
        <v>234</v>
      </c>
    </row>
    <row r="28" spans="1:16" ht="25.5" x14ac:dyDescent="0.3">
      <c r="A28" s="370">
        <v>4</v>
      </c>
      <c r="B28" s="339" t="s">
        <v>30</v>
      </c>
      <c r="C28" s="339" t="s">
        <v>31</v>
      </c>
      <c r="D28" s="198">
        <v>25000000</v>
      </c>
      <c r="E28" s="382"/>
      <c r="F28" s="584">
        <f>'AGUSAN DEL SUR'!Y13</f>
        <v>1</v>
      </c>
      <c r="G28" s="382"/>
      <c r="H28" s="383">
        <f>F28*D28</f>
        <v>25000000</v>
      </c>
      <c r="I28" s="384">
        <v>41515</v>
      </c>
      <c r="J28" s="384"/>
      <c r="K28" s="385"/>
      <c r="L28" s="384"/>
      <c r="M28" s="386" t="s">
        <v>135</v>
      </c>
      <c r="N28" s="344" t="s">
        <v>87</v>
      </c>
      <c r="O28" s="382"/>
      <c r="P28" s="346" t="s">
        <v>232</v>
      </c>
    </row>
    <row r="29" spans="1:16" ht="17.25" thickBot="1" x14ac:dyDescent="0.35">
      <c r="A29" s="350"/>
      <c r="B29" s="351" t="s">
        <v>23</v>
      </c>
      <c r="C29" s="352"/>
      <c r="D29" s="353">
        <f>SUM(D25:D28)</f>
        <v>70000000</v>
      </c>
      <c r="E29" s="354"/>
      <c r="F29" s="577"/>
      <c r="G29" s="354"/>
      <c r="H29" s="355"/>
      <c r="I29" s="356"/>
      <c r="J29" s="357"/>
      <c r="K29" s="357"/>
      <c r="L29" s="356"/>
      <c r="M29" s="356"/>
      <c r="N29" s="358"/>
      <c r="O29" s="352"/>
      <c r="P29" s="387"/>
    </row>
    <row r="30" spans="1:16" s="369" customFormat="1" x14ac:dyDescent="0.3">
      <c r="A30" s="360"/>
      <c r="B30" s="361" t="s">
        <v>2</v>
      </c>
      <c r="C30" s="362"/>
      <c r="D30" s="388"/>
      <c r="E30" s="363"/>
      <c r="F30" s="583"/>
      <c r="G30" s="363"/>
      <c r="H30" s="364"/>
      <c r="I30" s="365"/>
      <c r="J30" s="366"/>
      <c r="K30" s="366"/>
      <c r="L30" s="365"/>
      <c r="M30" s="365"/>
      <c r="N30" s="367"/>
      <c r="O30" s="363"/>
      <c r="P30" s="368"/>
    </row>
    <row r="31" spans="1:16" ht="25.5" x14ac:dyDescent="0.3">
      <c r="A31" s="189">
        <v>1</v>
      </c>
      <c r="B31" s="35" t="s">
        <v>32</v>
      </c>
      <c r="C31" s="128" t="s">
        <v>33</v>
      </c>
      <c r="D31" s="389">
        <v>5000000</v>
      </c>
      <c r="E31" s="340"/>
      <c r="F31" s="585">
        <f>'SURIGAO DEL NORTE'!Z10</f>
        <v>0.88500000000000001</v>
      </c>
      <c r="G31" s="340"/>
      <c r="H31" s="341">
        <f t="shared" ref="H31:H41" si="1">F31*D31</f>
        <v>4425000</v>
      </c>
      <c r="I31" s="342">
        <v>41478</v>
      </c>
      <c r="J31" s="343">
        <v>30</v>
      </c>
      <c r="K31" s="343">
        <v>45</v>
      </c>
      <c r="L31" s="342">
        <f>I31+J31+K31</f>
        <v>41553</v>
      </c>
      <c r="M31" s="386" t="s">
        <v>135</v>
      </c>
      <c r="N31" s="344" t="s">
        <v>87</v>
      </c>
      <c r="O31" s="340"/>
      <c r="P31" s="346" t="s">
        <v>232</v>
      </c>
    </row>
    <row r="32" spans="1:16" ht="25.5" x14ac:dyDescent="0.3">
      <c r="A32" s="189">
        <v>2</v>
      </c>
      <c r="B32" s="35" t="s">
        <v>34</v>
      </c>
      <c r="C32" s="128" t="s">
        <v>35</v>
      </c>
      <c r="D32" s="389">
        <v>4000000</v>
      </c>
      <c r="E32" s="340"/>
      <c r="F32" s="585">
        <f>'SURIGAO DEL NORTE'!Z11</f>
        <v>1</v>
      </c>
      <c r="G32" s="340"/>
      <c r="H32" s="341">
        <f t="shared" si="1"/>
        <v>4000000</v>
      </c>
      <c r="I32" s="342">
        <v>41478</v>
      </c>
      <c r="J32" s="343">
        <v>30</v>
      </c>
      <c r="K32" s="343"/>
      <c r="L32" s="342">
        <f>I32+J32+K32</f>
        <v>41508</v>
      </c>
      <c r="M32" s="386" t="s">
        <v>135</v>
      </c>
      <c r="N32" s="344" t="s">
        <v>87</v>
      </c>
      <c r="O32" s="340"/>
      <c r="P32" s="346" t="s">
        <v>232</v>
      </c>
    </row>
    <row r="33" spans="1:16" ht="25.5" x14ac:dyDescent="0.3">
      <c r="A33" s="390">
        <v>3</v>
      </c>
      <c r="B33" s="391" t="s">
        <v>36</v>
      </c>
      <c r="C33" s="392" t="s">
        <v>37</v>
      </c>
      <c r="D33" s="393">
        <v>500000</v>
      </c>
      <c r="E33" s="374"/>
      <c r="F33" s="585">
        <f>'SURIGAO DEL NORTE'!Z12</f>
        <v>0</v>
      </c>
      <c r="G33" s="374"/>
      <c r="H33" s="375">
        <f t="shared" si="1"/>
        <v>0</v>
      </c>
      <c r="I33" s="378"/>
      <c r="J33" s="394"/>
      <c r="K33" s="394"/>
      <c r="L33" s="376">
        <f>I33+J33+K33</f>
        <v>0</v>
      </c>
      <c r="M33" s="785" t="s">
        <v>188</v>
      </c>
      <c r="N33" s="379"/>
      <c r="O33" s="380" t="s">
        <v>87</v>
      </c>
      <c r="P33" s="788" t="s">
        <v>136</v>
      </c>
    </row>
    <row r="34" spans="1:16" ht="25.5" x14ac:dyDescent="0.3">
      <c r="A34" s="390">
        <v>4</v>
      </c>
      <c r="B34" s="391" t="s">
        <v>38</v>
      </c>
      <c r="C34" s="392" t="s">
        <v>37</v>
      </c>
      <c r="D34" s="393">
        <v>1000000</v>
      </c>
      <c r="E34" s="374"/>
      <c r="F34" s="585">
        <f>'SURIGAO DEL NORTE'!Z13</f>
        <v>0</v>
      </c>
      <c r="G34" s="374"/>
      <c r="H34" s="375">
        <f>F34*D34</f>
        <v>0</v>
      </c>
      <c r="I34" s="378"/>
      <c r="J34" s="395"/>
      <c r="K34" s="395"/>
      <c r="L34" s="376">
        <f t="shared" ref="L34:L40" si="2">I34+J34+K34</f>
        <v>0</v>
      </c>
      <c r="M34" s="786"/>
      <c r="N34" s="379"/>
      <c r="O34" s="380" t="s">
        <v>87</v>
      </c>
      <c r="P34" s="789"/>
    </row>
    <row r="35" spans="1:16" ht="25.5" x14ac:dyDescent="0.3">
      <c r="A35" s="390">
        <v>5</v>
      </c>
      <c r="B35" s="391" t="s">
        <v>105</v>
      </c>
      <c r="C35" s="396" t="s">
        <v>37</v>
      </c>
      <c r="D35" s="393">
        <v>3000000</v>
      </c>
      <c r="E35" s="374"/>
      <c r="F35" s="585">
        <f>'SURIGAO DEL NORTE'!Z14</f>
        <v>0</v>
      </c>
      <c r="G35" s="374"/>
      <c r="H35" s="375">
        <f t="shared" si="1"/>
        <v>0</v>
      </c>
      <c r="I35" s="378"/>
      <c r="J35" s="397"/>
      <c r="K35" s="397"/>
      <c r="L35" s="376">
        <f t="shared" si="2"/>
        <v>0</v>
      </c>
      <c r="M35" s="787"/>
      <c r="N35" s="379"/>
      <c r="O35" s="380" t="s">
        <v>87</v>
      </c>
      <c r="P35" s="790"/>
    </row>
    <row r="36" spans="1:16" ht="25.5" x14ac:dyDescent="0.3">
      <c r="A36" s="189">
        <v>6</v>
      </c>
      <c r="B36" s="339" t="s">
        <v>39</v>
      </c>
      <c r="C36" s="398" t="s">
        <v>37</v>
      </c>
      <c r="D36" s="399">
        <v>5000000</v>
      </c>
      <c r="E36" s="340"/>
      <c r="F36" s="585">
        <f>'SURIGAO DEL NORTE'!Z15</f>
        <v>0.44529999999999997</v>
      </c>
      <c r="G36" s="340"/>
      <c r="H36" s="341">
        <f t="shared" si="1"/>
        <v>2226500</v>
      </c>
      <c r="I36" s="342">
        <v>41478</v>
      </c>
      <c r="J36" s="343"/>
      <c r="K36" s="343">
        <v>45</v>
      </c>
      <c r="L36" s="342">
        <f t="shared" si="2"/>
        <v>41523</v>
      </c>
      <c r="M36" s="347" t="s">
        <v>135</v>
      </c>
      <c r="N36" s="344" t="s">
        <v>87</v>
      </c>
      <c r="O36" s="340"/>
      <c r="P36" s="346" t="s">
        <v>232</v>
      </c>
    </row>
    <row r="37" spans="1:16" s="369" customFormat="1" ht="51" x14ac:dyDescent="0.3">
      <c r="A37" s="390">
        <v>7</v>
      </c>
      <c r="B37" s="372" t="s">
        <v>40</v>
      </c>
      <c r="C37" s="400" t="s">
        <v>35</v>
      </c>
      <c r="D37" s="401">
        <v>1000000</v>
      </c>
      <c r="E37" s="402"/>
      <c r="F37" s="585">
        <f>'SURIGAO DEL NORTE'!Z16</f>
        <v>0</v>
      </c>
      <c r="G37" s="402"/>
      <c r="H37" s="403">
        <f t="shared" si="1"/>
        <v>0</v>
      </c>
      <c r="I37" s="378"/>
      <c r="J37" s="377"/>
      <c r="K37" s="377"/>
      <c r="L37" s="376">
        <f t="shared" si="2"/>
        <v>0</v>
      </c>
      <c r="M37" s="378" t="s">
        <v>191</v>
      </c>
      <c r="N37" s="404"/>
      <c r="O37" s="380" t="s">
        <v>87</v>
      </c>
      <c r="P37" s="381" t="s">
        <v>137</v>
      </c>
    </row>
    <row r="38" spans="1:16" ht="25.5" x14ac:dyDescent="0.3">
      <c r="A38" s="189">
        <v>8</v>
      </c>
      <c r="B38" s="35" t="s">
        <v>106</v>
      </c>
      <c r="C38" s="129" t="s">
        <v>41</v>
      </c>
      <c r="D38" s="389">
        <v>4500000</v>
      </c>
      <c r="E38" s="340"/>
      <c r="F38" s="585">
        <f>'SURIGAO DEL NORTE'!Z17</f>
        <v>0.47189999999999999</v>
      </c>
      <c r="G38" s="340"/>
      <c r="H38" s="341">
        <f t="shared" si="1"/>
        <v>2123550</v>
      </c>
      <c r="I38" s="342">
        <v>41529</v>
      </c>
      <c r="J38" s="343"/>
      <c r="K38" s="343"/>
      <c r="L38" s="342">
        <f t="shared" si="2"/>
        <v>41529</v>
      </c>
      <c r="M38" s="347" t="s">
        <v>133</v>
      </c>
      <c r="N38" s="344" t="s">
        <v>87</v>
      </c>
      <c r="O38" s="340"/>
      <c r="P38" s="346" t="s">
        <v>232</v>
      </c>
    </row>
    <row r="39" spans="1:16" ht="25.5" x14ac:dyDescent="0.3">
      <c r="A39" s="189">
        <v>9</v>
      </c>
      <c r="B39" s="35" t="s">
        <v>42</v>
      </c>
      <c r="C39" s="129" t="s">
        <v>41</v>
      </c>
      <c r="D39" s="389">
        <v>500000</v>
      </c>
      <c r="E39" s="340"/>
      <c r="F39" s="585">
        <f>'SURIGAO DEL NORTE'!Z18</f>
        <v>0</v>
      </c>
      <c r="G39" s="340"/>
      <c r="H39" s="341">
        <f t="shared" si="1"/>
        <v>0</v>
      </c>
      <c r="I39" s="347"/>
      <c r="J39" s="343"/>
      <c r="K39" s="343"/>
      <c r="L39" s="342">
        <f t="shared" si="2"/>
        <v>0</v>
      </c>
      <c r="M39" s="347" t="s">
        <v>192</v>
      </c>
      <c r="N39" s="344" t="s">
        <v>87</v>
      </c>
      <c r="O39" s="340"/>
      <c r="P39" s="346" t="s">
        <v>232</v>
      </c>
    </row>
    <row r="40" spans="1:16" ht="38.25" x14ac:dyDescent="0.3">
      <c r="A40" s="189">
        <v>10</v>
      </c>
      <c r="B40" s="35" t="s">
        <v>43</v>
      </c>
      <c r="C40" s="129" t="s">
        <v>44</v>
      </c>
      <c r="D40" s="389">
        <v>5500000</v>
      </c>
      <c r="E40" s="340"/>
      <c r="F40" s="585">
        <f>'SURIGAO DEL NORTE'!Z19</f>
        <v>0</v>
      </c>
      <c r="G40" s="340"/>
      <c r="H40" s="341">
        <f t="shared" si="1"/>
        <v>0</v>
      </c>
      <c r="I40" s="347"/>
      <c r="J40" s="343"/>
      <c r="K40" s="343"/>
      <c r="L40" s="342">
        <f t="shared" si="2"/>
        <v>0</v>
      </c>
      <c r="M40" s="347" t="s">
        <v>193</v>
      </c>
      <c r="N40" s="344" t="s">
        <v>87</v>
      </c>
      <c r="O40" s="340"/>
      <c r="P40" s="346" t="s">
        <v>232</v>
      </c>
    </row>
    <row r="41" spans="1:16" ht="17.25" thickBot="1" x14ac:dyDescent="0.35">
      <c r="A41" s="350"/>
      <c r="B41" s="356" t="s">
        <v>23</v>
      </c>
      <c r="C41" s="352"/>
      <c r="D41" s="353">
        <f>SUM(D31:D40)</f>
        <v>30000000</v>
      </c>
      <c r="E41" s="354"/>
      <c r="F41" s="586"/>
      <c r="G41" s="354"/>
      <c r="H41" s="405">
        <f t="shared" si="1"/>
        <v>0</v>
      </c>
      <c r="I41" s="356"/>
      <c r="J41" s="357"/>
      <c r="K41" s="357"/>
      <c r="L41" s="356"/>
      <c r="M41" s="356"/>
      <c r="N41" s="358"/>
      <c r="O41" s="352"/>
      <c r="P41" s="359"/>
    </row>
    <row r="42" spans="1:16" s="369" customFormat="1" x14ac:dyDescent="0.3">
      <c r="A42" s="360"/>
      <c r="B42" s="361" t="s">
        <v>3</v>
      </c>
      <c r="C42" s="406"/>
      <c r="D42" s="406"/>
      <c r="E42" s="407"/>
      <c r="F42" s="587"/>
      <c r="G42" s="407"/>
      <c r="H42" s="408"/>
      <c r="I42" s="409"/>
      <c r="J42" s="410"/>
      <c r="K42" s="410"/>
      <c r="L42" s="409"/>
      <c r="M42" s="409"/>
      <c r="N42" s="411"/>
      <c r="O42" s="407"/>
      <c r="P42" s="412"/>
    </row>
    <row r="43" spans="1:16" ht="29.25" x14ac:dyDescent="0.3">
      <c r="A43" s="413">
        <v>1</v>
      </c>
      <c r="B43" s="414" t="s">
        <v>45</v>
      </c>
      <c r="C43" s="415" t="s">
        <v>46</v>
      </c>
      <c r="D43" s="416">
        <v>13500000</v>
      </c>
      <c r="E43" s="417"/>
      <c r="F43" s="588">
        <f>'SURIGAO DEL SUR'!Y10</f>
        <v>1</v>
      </c>
      <c r="G43" s="418"/>
      <c r="H43" s="419">
        <f t="shared" ref="H43:H50" si="3">F43*D43</f>
        <v>13500000</v>
      </c>
      <c r="I43" s="420">
        <v>41444</v>
      </c>
      <c r="J43" s="421"/>
      <c r="K43" s="421"/>
      <c r="L43" s="420"/>
      <c r="M43" s="422" t="s">
        <v>173</v>
      </c>
      <c r="N43" s="423"/>
      <c r="O43" s="418"/>
      <c r="P43" s="338" t="s">
        <v>231</v>
      </c>
    </row>
    <row r="44" spans="1:16" ht="27" x14ac:dyDescent="0.3">
      <c r="A44" s="424">
        <v>2</v>
      </c>
      <c r="B44" s="425" t="s">
        <v>47</v>
      </c>
      <c r="C44" s="415" t="s">
        <v>46</v>
      </c>
      <c r="D44" s="416">
        <v>9000000</v>
      </c>
      <c r="E44" s="417"/>
      <c r="F44" s="588">
        <f>'SURIGAO DEL SUR'!Y11</f>
        <v>1</v>
      </c>
      <c r="G44" s="418"/>
      <c r="H44" s="419">
        <f t="shared" si="3"/>
        <v>9000000</v>
      </c>
      <c r="I44" s="420">
        <v>41451</v>
      </c>
      <c r="J44" s="421"/>
      <c r="K44" s="421"/>
      <c r="L44" s="420"/>
      <c r="M44" s="422" t="s">
        <v>173</v>
      </c>
      <c r="N44" s="423"/>
      <c r="O44" s="418"/>
      <c r="P44" s="338" t="s">
        <v>231</v>
      </c>
    </row>
    <row r="45" spans="1:16" ht="25.5" x14ac:dyDescent="0.3">
      <c r="A45" s="424">
        <v>3</v>
      </c>
      <c r="B45" s="349" t="s">
        <v>48</v>
      </c>
      <c r="C45" s="415" t="s">
        <v>49</v>
      </c>
      <c r="D45" s="416">
        <v>6500000</v>
      </c>
      <c r="E45" s="417"/>
      <c r="F45" s="588">
        <f>'SURIGAO DEL SUR'!Y12</f>
        <v>1</v>
      </c>
      <c r="G45" s="418"/>
      <c r="H45" s="419">
        <f t="shared" si="3"/>
        <v>6500000</v>
      </c>
      <c r="I45" s="426"/>
      <c r="J45" s="421"/>
      <c r="K45" s="421"/>
      <c r="L45" s="426"/>
      <c r="M45" s="422" t="s">
        <v>173</v>
      </c>
      <c r="N45" s="423"/>
      <c r="O45" s="418"/>
      <c r="P45" s="338" t="s">
        <v>231</v>
      </c>
    </row>
    <row r="46" spans="1:16" ht="25.5" x14ac:dyDescent="0.3">
      <c r="A46" s="424">
        <v>4</v>
      </c>
      <c r="B46" s="349" t="s">
        <v>126</v>
      </c>
      <c r="C46" s="415" t="s">
        <v>50</v>
      </c>
      <c r="D46" s="416">
        <v>3000000</v>
      </c>
      <c r="E46" s="417"/>
      <c r="F46" s="588">
        <f>'SURIGAO DEL SUR'!Y13</f>
        <v>1</v>
      </c>
      <c r="G46" s="418"/>
      <c r="H46" s="419">
        <f t="shared" si="3"/>
        <v>3000000</v>
      </c>
      <c r="I46" s="426">
        <v>41391</v>
      </c>
      <c r="J46" s="421"/>
      <c r="K46" s="421"/>
      <c r="L46" s="426"/>
      <c r="M46" s="422" t="s">
        <v>173</v>
      </c>
      <c r="N46" s="423"/>
      <c r="O46" s="418"/>
      <c r="P46" s="338" t="s">
        <v>231</v>
      </c>
    </row>
    <row r="47" spans="1:16" ht="25.5" x14ac:dyDescent="0.3">
      <c r="A47" s="424">
        <v>5</v>
      </c>
      <c r="B47" s="349" t="s">
        <v>51</v>
      </c>
      <c r="C47" s="427" t="s">
        <v>52</v>
      </c>
      <c r="D47" s="416">
        <v>2500000</v>
      </c>
      <c r="E47" s="417"/>
      <c r="F47" s="588">
        <f>'SURIGAO DEL SUR'!Y14</f>
        <v>1</v>
      </c>
      <c r="G47" s="418"/>
      <c r="H47" s="419">
        <f t="shared" si="3"/>
        <v>2500000</v>
      </c>
      <c r="I47" s="420">
        <v>41421</v>
      </c>
      <c r="J47" s="421"/>
      <c r="K47" s="421"/>
      <c r="L47" s="420"/>
      <c r="M47" s="422" t="s">
        <v>173</v>
      </c>
      <c r="N47" s="423"/>
      <c r="O47" s="418"/>
      <c r="P47" s="338" t="s">
        <v>231</v>
      </c>
    </row>
    <row r="48" spans="1:16" ht="38.25" x14ac:dyDescent="0.3">
      <c r="A48" s="428">
        <v>6</v>
      </c>
      <c r="B48" s="100" t="s">
        <v>53</v>
      </c>
      <c r="C48" s="131" t="s">
        <v>54</v>
      </c>
      <c r="D48" s="399">
        <v>2000000</v>
      </c>
      <c r="E48" s="429"/>
      <c r="F48" s="588">
        <f>'SURIGAO DEL SUR'!Y15</f>
        <v>0.89</v>
      </c>
      <c r="G48" s="430"/>
      <c r="H48" s="431">
        <f t="shared" si="3"/>
        <v>1780000</v>
      </c>
      <c r="I48" s="432">
        <v>41457</v>
      </c>
      <c r="J48" s="433"/>
      <c r="K48" s="433"/>
      <c r="L48" s="432"/>
      <c r="M48" s="434" t="s">
        <v>135</v>
      </c>
      <c r="N48" s="344" t="s">
        <v>87</v>
      </c>
      <c r="O48" s="430"/>
      <c r="P48" s="346" t="s">
        <v>232</v>
      </c>
    </row>
    <row r="49" spans="1:16" ht="38.25" x14ac:dyDescent="0.3">
      <c r="A49" s="435">
        <v>7</v>
      </c>
      <c r="B49" s="100" t="s">
        <v>55</v>
      </c>
      <c r="C49" s="131" t="s">
        <v>56</v>
      </c>
      <c r="D49" s="399">
        <v>1200000</v>
      </c>
      <c r="E49" s="429"/>
      <c r="F49" s="588">
        <f>'SURIGAO DEL SUR'!Y16</f>
        <v>0.9</v>
      </c>
      <c r="G49" s="430"/>
      <c r="H49" s="431"/>
      <c r="I49" s="432">
        <v>41457</v>
      </c>
      <c r="J49" s="433"/>
      <c r="K49" s="433"/>
      <c r="L49" s="432"/>
      <c r="M49" s="434" t="s">
        <v>135</v>
      </c>
      <c r="N49" s="344" t="s">
        <v>87</v>
      </c>
      <c r="O49" s="430"/>
      <c r="P49" s="346" t="s">
        <v>232</v>
      </c>
    </row>
    <row r="50" spans="1:16" ht="40.5" x14ac:dyDescent="0.3">
      <c r="A50" s="428">
        <v>8</v>
      </c>
      <c r="B50" s="122" t="s">
        <v>127</v>
      </c>
      <c r="C50" s="131" t="s">
        <v>57</v>
      </c>
      <c r="D50" s="436">
        <v>300000</v>
      </c>
      <c r="E50" s="429"/>
      <c r="F50" s="588">
        <f>'SURIGAO DEL SUR'!Y17</f>
        <v>0.8</v>
      </c>
      <c r="G50" s="430"/>
      <c r="H50" s="431">
        <f t="shared" si="3"/>
        <v>240000</v>
      </c>
      <c r="I50" s="432">
        <v>41516</v>
      </c>
      <c r="J50" s="433"/>
      <c r="K50" s="433"/>
      <c r="L50" s="432"/>
      <c r="M50" s="434" t="s">
        <v>135</v>
      </c>
      <c r="N50" s="344" t="s">
        <v>87</v>
      </c>
      <c r="O50" s="430"/>
      <c r="P50" s="346" t="s">
        <v>232</v>
      </c>
    </row>
    <row r="51" spans="1:16" x14ac:dyDescent="0.3">
      <c r="A51" s="437"/>
      <c r="B51" s="119" t="s">
        <v>23</v>
      </c>
      <c r="C51" s="107"/>
      <c r="D51" s="438">
        <f>SUM(D43:D50)</f>
        <v>38000000</v>
      </c>
      <c r="E51" s="429"/>
      <c r="F51" s="589"/>
      <c r="G51" s="430"/>
      <c r="H51" s="439">
        <f>SUM(H43:H50)</f>
        <v>36520000</v>
      </c>
      <c r="I51" s="434"/>
      <c r="J51" s="433"/>
      <c r="K51" s="433"/>
      <c r="L51" s="434"/>
      <c r="M51" s="434"/>
      <c r="N51" s="440"/>
      <c r="O51" s="430"/>
      <c r="P51" s="441"/>
    </row>
    <row r="52" spans="1:16" ht="17.25" thickBot="1" x14ac:dyDescent="0.35">
      <c r="A52" s="442"/>
      <c r="B52" s="443" t="s">
        <v>200</v>
      </c>
      <c r="C52" s="443"/>
      <c r="D52" s="444"/>
      <c r="E52" s="445"/>
      <c r="F52" s="578"/>
      <c r="G52" s="445"/>
      <c r="H52" s="446"/>
      <c r="I52" s="447"/>
      <c r="J52" s="448"/>
      <c r="K52" s="448"/>
      <c r="L52" s="447"/>
      <c r="M52" s="447"/>
      <c r="N52" s="449"/>
      <c r="O52" s="450"/>
      <c r="P52" s="451"/>
    </row>
    <row r="53" spans="1:16" x14ac:dyDescent="0.3">
      <c r="A53" s="319"/>
      <c r="B53" s="320" t="s">
        <v>0</v>
      </c>
      <c r="C53" s="321"/>
      <c r="D53" s="321"/>
      <c r="E53" s="321"/>
      <c r="F53" s="575"/>
      <c r="G53" s="321"/>
      <c r="H53" s="321"/>
      <c r="I53" s="321"/>
      <c r="J53" s="323"/>
      <c r="K53" s="323"/>
      <c r="L53" s="322"/>
      <c r="M53" s="322"/>
      <c r="N53" s="324"/>
      <c r="O53" s="322"/>
      <c r="P53" s="325"/>
    </row>
    <row r="54" spans="1:16" s="176" customFormat="1" ht="51" x14ac:dyDescent="0.25">
      <c r="A54" s="371">
        <v>1</v>
      </c>
      <c r="B54" s="372" t="s">
        <v>201</v>
      </c>
      <c r="C54" s="372" t="s">
        <v>202</v>
      </c>
      <c r="D54" s="373">
        <v>5000000</v>
      </c>
      <c r="E54" s="374"/>
      <c r="F54" s="590">
        <f>'AGUSAN DEL NORTE'!Y27</f>
        <v>0</v>
      </c>
      <c r="G54" s="374"/>
      <c r="H54" s="452"/>
      <c r="I54" s="378"/>
      <c r="J54" s="377"/>
      <c r="K54" s="377"/>
      <c r="L54" s="378"/>
      <c r="M54" s="378"/>
      <c r="N54" s="453"/>
      <c r="O54" s="380" t="s">
        <v>87</v>
      </c>
      <c r="P54" s="454" t="s">
        <v>235</v>
      </c>
    </row>
    <row r="55" spans="1:16" ht="17.25" thickBot="1" x14ac:dyDescent="0.35">
      <c r="A55" s="350"/>
      <c r="B55" s="455" t="s">
        <v>23</v>
      </c>
      <c r="C55" s="352"/>
      <c r="D55" s="353">
        <f>D54</f>
        <v>5000000</v>
      </c>
      <c r="E55" s="354"/>
      <c r="F55" s="577"/>
      <c r="G55" s="354"/>
      <c r="H55" s="355"/>
      <c r="I55" s="356"/>
      <c r="J55" s="357"/>
      <c r="K55" s="357"/>
      <c r="L55" s="356"/>
      <c r="M55" s="356"/>
      <c r="N55" s="358"/>
      <c r="O55" s="352"/>
      <c r="P55" s="359"/>
    </row>
    <row r="56" spans="1:16" x14ac:dyDescent="0.3">
      <c r="A56" s="456"/>
      <c r="B56" s="457" t="s">
        <v>2</v>
      </c>
      <c r="C56" s="457"/>
      <c r="D56" s="458"/>
      <c r="E56" s="459"/>
      <c r="F56" s="591"/>
      <c r="G56" s="459"/>
      <c r="H56" s="460"/>
      <c r="I56" s="321"/>
      <c r="J56" s="461"/>
      <c r="K56" s="461"/>
      <c r="L56" s="321"/>
      <c r="M56" s="321"/>
      <c r="N56" s="462"/>
      <c r="O56" s="463"/>
      <c r="P56" s="464"/>
    </row>
    <row r="57" spans="1:16" ht="25.5" x14ac:dyDescent="0.3">
      <c r="A57" s="189">
        <v>1</v>
      </c>
      <c r="B57" s="35" t="s">
        <v>107</v>
      </c>
      <c r="C57" s="465" t="s">
        <v>60</v>
      </c>
      <c r="D57" s="399">
        <v>30000000</v>
      </c>
      <c r="E57" s="466"/>
      <c r="F57" s="576">
        <f>'SURIGAO DEL NORTE'!Z24</f>
        <v>0.86080000000000001</v>
      </c>
      <c r="G57" s="466"/>
      <c r="H57" s="467">
        <f t="shared" ref="H57:H64" si="4">F57*D57</f>
        <v>25824000</v>
      </c>
      <c r="I57" s="468">
        <v>41569</v>
      </c>
      <c r="J57" s="469">
        <v>30</v>
      </c>
      <c r="K57" s="469"/>
      <c r="L57" s="468">
        <f>I57+J57+K57</f>
        <v>41599</v>
      </c>
      <c r="M57" s="470" t="s">
        <v>135</v>
      </c>
      <c r="N57" s="344" t="s">
        <v>87</v>
      </c>
      <c r="O57" s="430"/>
      <c r="P57" s="346" t="s">
        <v>232</v>
      </c>
    </row>
    <row r="58" spans="1:16" ht="27" x14ac:dyDescent="0.3">
      <c r="A58" s="471">
        <v>2</v>
      </c>
      <c r="B58" s="90" t="s">
        <v>108</v>
      </c>
      <c r="C58" s="465" t="s">
        <v>37</v>
      </c>
      <c r="D58" s="399">
        <v>15000000</v>
      </c>
      <c r="E58" s="466"/>
      <c r="F58" s="576">
        <f>'SURIGAO DEL NORTE'!Z25</f>
        <v>0.56559999999999999</v>
      </c>
      <c r="G58" s="466"/>
      <c r="H58" s="467">
        <f t="shared" si="4"/>
        <v>8484000</v>
      </c>
      <c r="I58" s="468">
        <v>41559</v>
      </c>
      <c r="J58" s="469">
        <v>18</v>
      </c>
      <c r="K58" s="469"/>
      <c r="L58" s="468">
        <f t="shared" ref="L58:L63" si="5">I58+J58+K58</f>
        <v>41577</v>
      </c>
      <c r="M58" s="470" t="s">
        <v>135</v>
      </c>
      <c r="N58" s="344" t="s">
        <v>87</v>
      </c>
      <c r="O58" s="430"/>
      <c r="P58" s="346" t="s">
        <v>232</v>
      </c>
    </row>
    <row r="59" spans="1:16" ht="27" x14ac:dyDescent="0.3">
      <c r="A59" s="471">
        <v>3</v>
      </c>
      <c r="B59" s="90" t="s">
        <v>109</v>
      </c>
      <c r="C59" s="465" t="s">
        <v>41</v>
      </c>
      <c r="D59" s="399">
        <v>10000000</v>
      </c>
      <c r="F59" s="576" t="e">
        <f>'SURIGAO DEL NORTE'!Z26</f>
        <v>#REF!</v>
      </c>
      <c r="G59" s="466"/>
      <c r="H59" s="467" t="e">
        <f t="shared" si="4"/>
        <v>#REF!</v>
      </c>
      <c r="I59" s="468">
        <v>41559</v>
      </c>
      <c r="J59" s="469"/>
      <c r="K59" s="469"/>
      <c r="L59" s="468">
        <f t="shared" si="5"/>
        <v>41559</v>
      </c>
      <c r="M59" s="470" t="s">
        <v>135</v>
      </c>
      <c r="N59" s="344" t="s">
        <v>87</v>
      </c>
      <c r="O59" s="430"/>
      <c r="P59" s="346" t="s">
        <v>232</v>
      </c>
    </row>
    <row r="60" spans="1:16" ht="27" x14ac:dyDescent="0.3">
      <c r="A60" s="471">
        <v>4</v>
      </c>
      <c r="B60" s="90" t="s">
        <v>110</v>
      </c>
      <c r="C60" s="465" t="s">
        <v>37</v>
      </c>
      <c r="D60" s="399">
        <v>10000000</v>
      </c>
      <c r="E60" s="466"/>
      <c r="F60" s="576">
        <f>'SURIGAO DEL NORTE'!Z27</f>
        <v>0.25</v>
      </c>
      <c r="G60" s="466"/>
      <c r="H60" s="467">
        <f t="shared" si="4"/>
        <v>2500000</v>
      </c>
      <c r="I60" s="468">
        <v>41559</v>
      </c>
      <c r="J60" s="469">
        <v>69</v>
      </c>
      <c r="K60" s="469"/>
      <c r="L60" s="468">
        <f t="shared" si="5"/>
        <v>41628</v>
      </c>
      <c r="M60" s="470" t="s">
        <v>133</v>
      </c>
      <c r="N60" s="344" t="s">
        <v>87</v>
      </c>
      <c r="O60" s="430"/>
      <c r="P60" s="346" t="s">
        <v>232</v>
      </c>
    </row>
    <row r="61" spans="1:16" ht="27" x14ac:dyDescent="0.3">
      <c r="A61" s="471">
        <v>5</v>
      </c>
      <c r="B61" s="90" t="s">
        <v>111</v>
      </c>
      <c r="C61" s="465" t="s">
        <v>61</v>
      </c>
      <c r="D61" s="399">
        <v>15000000</v>
      </c>
      <c r="E61" s="466"/>
      <c r="F61" s="576" t="e">
        <f>'SURIGAO DEL NORTE'!Z28</f>
        <v>#REF!</v>
      </c>
      <c r="G61" s="466"/>
      <c r="H61" s="467" t="e">
        <f t="shared" si="4"/>
        <v>#REF!</v>
      </c>
      <c r="I61" s="468">
        <v>41559</v>
      </c>
      <c r="J61" s="469"/>
      <c r="K61" s="469"/>
      <c r="L61" s="468">
        <f t="shared" si="5"/>
        <v>41559</v>
      </c>
      <c r="M61" s="470" t="s">
        <v>135</v>
      </c>
      <c r="N61" s="344" t="s">
        <v>87</v>
      </c>
      <c r="O61" s="430"/>
      <c r="P61" s="346" t="s">
        <v>232</v>
      </c>
    </row>
    <row r="62" spans="1:16" ht="27" x14ac:dyDescent="0.3">
      <c r="A62" s="471">
        <v>6</v>
      </c>
      <c r="B62" s="90" t="s">
        <v>112</v>
      </c>
      <c r="C62" s="465" t="s">
        <v>33</v>
      </c>
      <c r="D62" s="399">
        <v>15000000</v>
      </c>
      <c r="E62" s="466"/>
      <c r="F62" s="576">
        <f>'SURIGAO DEL NORTE'!Z29</f>
        <v>0.71199999999999997</v>
      </c>
      <c r="G62" s="466"/>
      <c r="H62" s="467">
        <f t="shared" si="4"/>
        <v>10680000</v>
      </c>
      <c r="I62" s="468">
        <v>41559</v>
      </c>
      <c r="J62" s="469"/>
      <c r="K62" s="469"/>
      <c r="L62" s="468">
        <f t="shared" si="5"/>
        <v>41559</v>
      </c>
      <c r="M62" s="470" t="s">
        <v>183</v>
      </c>
      <c r="N62" s="344" t="s">
        <v>87</v>
      </c>
      <c r="O62" s="430"/>
      <c r="P62" s="346" t="s">
        <v>232</v>
      </c>
    </row>
    <row r="63" spans="1:16" ht="27" x14ac:dyDescent="0.3">
      <c r="A63" s="471">
        <v>7</v>
      </c>
      <c r="B63" s="90" t="s">
        <v>113</v>
      </c>
      <c r="C63" s="465" t="s">
        <v>62</v>
      </c>
      <c r="D63" s="399">
        <v>10000000</v>
      </c>
      <c r="E63" s="466"/>
      <c r="F63" s="576" t="e">
        <f>'SURIGAO DEL NORTE'!Z30</f>
        <v>#REF!</v>
      </c>
      <c r="G63" s="466"/>
      <c r="H63" s="467" t="e">
        <f t="shared" si="4"/>
        <v>#REF!</v>
      </c>
      <c r="I63" s="468">
        <v>41544</v>
      </c>
      <c r="J63" s="469"/>
      <c r="K63" s="469"/>
      <c r="L63" s="468">
        <f t="shared" si="5"/>
        <v>41544</v>
      </c>
      <c r="M63" s="470" t="s">
        <v>183</v>
      </c>
      <c r="N63" s="344" t="s">
        <v>87</v>
      </c>
      <c r="O63" s="430"/>
      <c r="P63" s="346" t="s">
        <v>232</v>
      </c>
    </row>
    <row r="64" spans="1:16" ht="52.5" x14ac:dyDescent="0.3">
      <c r="A64" s="473">
        <v>8</v>
      </c>
      <c r="B64" s="474" t="s">
        <v>114</v>
      </c>
      <c r="C64" s="475" t="s">
        <v>129</v>
      </c>
      <c r="D64" s="393">
        <v>30000000</v>
      </c>
      <c r="E64" s="476"/>
      <c r="F64" s="576">
        <f>'SURIGAO DEL NORTE'!Z31</f>
        <v>0</v>
      </c>
      <c r="G64" s="476"/>
      <c r="H64" s="478">
        <f t="shared" si="4"/>
        <v>0</v>
      </c>
      <c r="I64" s="479">
        <v>41635</v>
      </c>
      <c r="J64" s="481"/>
      <c r="K64" s="481"/>
      <c r="L64" s="479">
        <f>I64+J64+K64</f>
        <v>41635</v>
      </c>
      <c r="M64" s="480" t="s">
        <v>135</v>
      </c>
      <c r="N64" s="482"/>
      <c r="O64" s="380" t="s">
        <v>87</v>
      </c>
      <c r="P64" s="483" t="s">
        <v>236</v>
      </c>
    </row>
    <row r="65" spans="1:17" ht="20.25" customHeight="1" thickBot="1" x14ac:dyDescent="0.35">
      <c r="A65" s="350"/>
      <c r="B65" s="455" t="s">
        <v>23</v>
      </c>
      <c r="C65" s="352"/>
      <c r="D65" s="353">
        <f>SUM(D57:D64)</f>
        <v>135000000</v>
      </c>
      <c r="E65" s="354"/>
      <c r="F65" s="577"/>
      <c r="G65" s="354"/>
      <c r="H65" s="355"/>
      <c r="I65" s="356"/>
      <c r="J65" s="357"/>
      <c r="K65" s="357"/>
      <c r="L65" s="356"/>
      <c r="M65" s="356"/>
      <c r="N65" s="358"/>
      <c r="O65" s="352"/>
      <c r="P65" s="359"/>
    </row>
    <row r="66" spans="1:17" s="369" customFormat="1" x14ac:dyDescent="0.3">
      <c r="A66" s="456"/>
      <c r="B66" s="457" t="s">
        <v>3</v>
      </c>
      <c r="C66" s="457"/>
      <c r="D66" s="458"/>
      <c r="E66" s="459"/>
      <c r="F66" s="591"/>
      <c r="G66" s="459"/>
      <c r="H66" s="460"/>
      <c r="I66" s="321"/>
      <c r="J66" s="461"/>
      <c r="K66" s="461"/>
      <c r="L66" s="321"/>
      <c r="M66" s="321"/>
      <c r="N66" s="462"/>
      <c r="O66" s="463"/>
      <c r="P66" s="484"/>
    </row>
    <row r="67" spans="1:17" ht="25.5" customHeight="1" x14ac:dyDescent="0.3">
      <c r="A67" s="485">
        <v>1</v>
      </c>
      <c r="B67" s="486" t="s">
        <v>63</v>
      </c>
      <c r="C67" s="487" t="s">
        <v>52</v>
      </c>
      <c r="D67" s="488">
        <v>2500000</v>
      </c>
      <c r="E67" s="489"/>
      <c r="F67" s="579">
        <f>'SURIGAO DEL SUR'!Y22</f>
        <v>1</v>
      </c>
      <c r="G67" s="489"/>
      <c r="H67" s="472">
        <v>0</v>
      </c>
      <c r="I67" s="490">
        <v>41556</v>
      </c>
      <c r="J67" s="491"/>
      <c r="K67" s="491"/>
      <c r="L67" s="490"/>
      <c r="M67" s="386" t="s">
        <v>205</v>
      </c>
      <c r="N67" s="492" t="s">
        <v>87</v>
      </c>
      <c r="O67" s="492"/>
      <c r="P67" s="346" t="s">
        <v>232</v>
      </c>
      <c r="Q67" s="493">
        <v>41474</v>
      </c>
    </row>
    <row r="68" spans="1:17" ht="25.5" customHeight="1" x14ac:dyDescent="0.3">
      <c r="A68" s="370">
        <v>2</v>
      </c>
      <c r="B68" s="339" t="s">
        <v>115</v>
      </c>
      <c r="C68" s="487" t="s">
        <v>64</v>
      </c>
      <c r="D68" s="399">
        <v>20000000</v>
      </c>
      <c r="E68" s="489"/>
      <c r="F68" s="579">
        <f>'SURIGAO DEL SUR'!Y23</f>
        <v>0</v>
      </c>
      <c r="G68" s="489"/>
      <c r="H68" s="472">
        <v>0</v>
      </c>
      <c r="I68" s="490"/>
      <c r="J68" s="491"/>
      <c r="K68" s="491"/>
      <c r="L68" s="490"/>
      <c r="M68" s="386" t="s">
        <v>206</v>
      </c>
      <c r="N68" s="492" t="s">
        <v>87</v>
      </c>
      <c r="O68" s="492"/>
      <c r="P68" s="346" t="s">
        <v>232</v>
      </c>
      <c r="Q68" s="493">
        <v>41474</v>
      </c>
    </row>
    <row r="69" spans="1:17" ht="25.5" customHeight="1" x14ac:dyDescent="0.3">
      <c r="A69" s="793">
        <v>3</v>
      </c>
      <c r="B69" s="339" t="s">
        <v>116</v>
      </c>
      <c r="C69" s="796" t="s">
        <v>65</v>
      </c>
      <c r="D69" s="799">
        <v>15000000</v>
      </c>
      <c r="E69" s="489"/>
      <c r="F69" s="579">
        <f>'SURIGAO DEL SUR'!Y24</f>
        <v>1</v>
      </c>
      <c r="G69" s="489"/>
      <c r="H69" s="472">
        <v>0</v>
      </c>
      <c r="I69" s="490">
        <v>41586</v>
      </c>
      <c r="J69" s="491"/>
      <c r="K69" s="491"/>
      <c r="L69" s="490"/>
      <c r="M69" s="386" t="s">
        <v>205</v>
      </c>
      <c r="N69" s="344" t="s">
        <v>87</v>
      </c>
      <c r="O69" s="492"/>
      <c r="P69" s="346" t="s">
        <v>232</v>
      </c>
      <c r="Q69" s="493">
        <v>41474</v>
      </c>
    </row>
    <row r="70" spans="1:17" ht="25.5" customHeight="1" x14ac:dyDescent="0.3">
      <c r="A70" s="794"/>
      <c r="B70" s="339" t="s">
        <v>117</v>
      </c>
      <c r="C70" s="797"/>
      <c r="D70" s="800"/>
      <c r="E70" s="489"/>
      <c r="F70" s="579">
        <f>'SURIGAO DEL SUR'!Y25</f>
        <v>1</v>
      </c>
      <c r="G70" s="489"/>
      <c r="H70" s="472">
        <v>0</v>
      </c>
      <c r="I70" s="490">
        <v>41586</v>
      </c>
      <c r="J70" s="491"/>
      <c r="K70" s="491"/>
      <c r="L70" s="490"/>
      <c r="M70" s="386" t="s">
        <v>205</v>
      </c>
      <c r="N70" s="344" t="s">
        <v>87</v>
      </c>
      <c r="O70" s="492"/>
      <c r="P70" s="346" t="s">
        <v>232</v>
      </c>
      <c r="Q70" s="493">
        <v>41474</v>
      </c>
    </row>
    <row r="71" spans="1:17" ht="25.5" customHeight="1" x14ac:dyDescent="0.3">
      <c r="A71" s="794"/>
      <c r="B71" s="339" t="s">
        <v>118</v>
      </c>
      <c r="C71" s="797"/>
      <c r="D71" s="800"/>
      <c r="E71" s="489"/>
      <c r="F71" s="579">
        <f>'SURIGAO DEL SUR'!Y26</f>
        <v>1</v>
      </c>
      <c r="G71" s="489"/>
      <c r="H71" s="472">
        <v>0</v>
      </c>
      <c r="I71" s="490">
        <v>41586</v>
      </c>
      <c r="J71" s="491"/>
      <c r="K71" s="491"/>
      <c r="L71" s="490"/>
      <c r="M71" s="386" t="s">
        <v>205</v>
      </c>
      <c r="N71" s="344" t="s">
        <v>87</v>
      </c>
      <c r="O71" s="492"/>
      <c r="P71" s="346" t="s">
        <v>232</v>
      </c>
      <c r="Q71" s="493">
        <v>41474</v>
      </c>
    </row>
    <row r="72" spans="1:17" ht="25.5" customHeight="1" x14ac:dyDescent="0.3">
      <c r="A72" s="795"/>
      <c r="B72" s="339" t="s">
        <v>119</v>
      </c>
      <c r="C72" s="798"/>
      <c r="D72" s="801"/>
      <c r="E72" s="489"/>
      <c r="F72" s="579">
        <f>'SURIGAO DEL SUR'!Y27</f>
        <v>0.77439999999999998</v>
      </c>
      <c r="G72" s="489"/>
      <c r="H72" s="472">
        <v>0</v>
      </c>
      <c r="I72" s="490">
        <v>41586</v>
      </c>
      <c r="J72" s="491"/>
      <c r="K72" s="491"/>
      <c r="L72" s="490"/>
      <c r="M72" s="386" t="s">
        <v>205</v>
      </c>
      <c r="N72" s="344" t="s">
        <v>87</v>
      </c>
      <c r="O72" s="492"/>
      <c r="P72" s="346" t="s">
        <v>232</v>
      </c>
      <c r="Q72" s="493">
        <v>41474</v>
      </c>
    </row>
    <row r="73" spans="1:17" ht="25.5" customHeight="1" x14ac:dyDescent="0.3">
      <c r="A73" s="370">
        <v>4</v>
      </c>
      <c r="B73" s="339" t="s">
        <v>120</v>
      </c>
      <c r="C73" s="494" t="s">
        <v>65</v>
      </c>
      <c r="D73" s="399">
        <v>300000</v>
      </c>
      <c r="E73" s="489"/>
      <c r="F73" s="579">
        <f>'SURIGAO DEL SUR'!Y29</f>
        <v>1</v>
      </c>
      <c r="G73" s="489"/>
      <c r="H73" s="472">
        <v>0</v>
      </c>
      <c r="I73" s="490">
        <v>41586</v>
      </c>
      <c r="J73" s="491"/>
      <c r="K73" s="491"/>
      <c r="L73" s="490"/>
      <c r="M73" s="386" t="s">
        <v>205</v>
      </c>
      <c r="N73" s="344" t="s">
        <v>87</v>
      </c>
      <c r="O73" s="492"/>
      <c r="P73" s="346" t="s">
        <v>232</v>
      </c>
      <c r="Q73" s="493">
        <v>41474</v>
      </c>
    </row>
    <row r="74" spans="1:17" ht="25.5" customHeight="1" x14ac:dyDescent="0.3">
      <c r="A74" s="370">
        <v>5</v>
      </c>
      <c r="B74" s="339" t="s">
        <v>121</v>
      </c>
      <c r="C74" s="487" t="s">
        <v>66</v>
      </c>
      <c r="D74" s="399">
        <v>5000000</v>
      </c>
      <c r="E74" s="489"/>
      <c r="F74" s="579">
        <f>'SURIGAO DEL SUR'!Y30</f>
        <v>1</v>
      </c>
      <c r="G74" s="489"/>
      <c r="H74" s="472">
        <v>0</v>
      </c>
      <c r="I74" s="490"/>
      <c r="J74" s="491"/>
      <c r="K74" s="491"/>
      <c r="L74" s="490"/>
      <c r="M74" s="386" t="s">
        <v>206</v>
      </c>
      <c r="N74" s="492" t="s">
        <v>87</v>
      </c>
      <c r="O74" s="492"/>
      <c r="P74" s="346" t="s">
        <v>232</v>
      </c>
      <c r="Q74" s="493">
        <v>41474</v>
      </c>
    </row>
    <row r="75" spans="1:17" ht="25.5" customHeight="1" x14ac:dyDescent="0.3">
      <c r="A75" s="370">
        <v>6</v>
      </c>
      <c r="B75" s="339" t="s">
        <v>122</v>
      </c>
      <c r="C75" s="494" t="s">
        <v>67</v>
      </c>
      <c r="D75" s="399">
        <v>7500000</v>
      </c>
      <c r="E75" s="489"/>
      <c r="F75" s="579">
        <f>'SURIGAO DEL SUR'!Y31</f>
        <v>0</v>
      </c>
      <c r="G75" s="489"/>
      <c r="H75" s="472">
        <v>0</v>
      </c>
      <c r="I75" s="490">
        <v>41556</v>
      </c>
      <c r="J75" s="491"/>
      <c r="K75" s="491"/>
      <c r="L75" s="490"/>
      <c r="M75" s="386" t="s">
        <v>205</v>
      </c>
      <c r="N75" s="492" t="s">
        <v>87</v>
      </c>
      <c r="O75" s="492"/>
      <c r="P75" s="346" t="s">
        <v>232</v>
      </c>
      <c r="Q75" s="493">
        <v>41474</v>
      </c>
    </row>
    <row r="76" spans="1:17" ht="25.5" customHeight="1" x14ac:dyDescent="0.3">
      <c r="A76" s="370">
        <v>7</v>
      </c>
      <c r="B76" s="339" t="s">
        <v>123</v>
      </c>
      <c r="C76" s="494" t="s">
        <v>67</v>
      </c>
      <c r="D76" s="399">
        <v>5000000</v>
      </c>
      <c r="E76" s="489"/>
      <c r="F76" s="579">
        <f>'SURIGAO DEL SUR'!Y32</f>
        <v>0</v>
      </c>
      <c r="G76" s="489"/>
      <c r="H76" s="472">
        <v>0</v>
      </c>
      <c r="I76" s="490">
        <v>41560</v>
      </c>
      <c r="J76" s="491"/>
      <c r="K76" s="491"/>
      <c r="L76" s="490"/>
      <c r="M76" s="386" t="s">
        <v>206</v>
      </c>
      <c r="N76" s="492" t="s">
        <v>87</v>
      </c>
      <c r="O76" s="492"/>
      <c r="P76" s="346" t="s">
        <v>232</v>
      </c>
      <c r="Q76" s="493">
        <v>41474</v>
      </c>
    </row>
    <row r="77" spans="1:17" ht="87" customHeight="1" x14ac:dyDescent="0.3">
      <c r="A77" s="371">
        <v>8</v>
      </c>
      <c r="B77" s="372" t="s">
        <v>124</v>
      </c>
      <c r="C77" s="475" t="s">
        <v>68</v>
      </c>
      <c r="D77" s="393">
        <v>20000000</v>
      </c>
      <c r="E77" s="495"/>
      <c r="F77" s="579">
        <f>'SURIGAO DEL SUR'!Y33</f>
        <v>0</v>
      </c>
      <c r="G77" s="495"/>
      <c r="H77" s="477">
        <v>0</v>
      </c>
      <c r="I77" s="480"/>
      <c r="J77" s="481"/>
      <c r="K77" s="481"/>
      <c r="L77" s="480"/>
      <c r="M77" s="378" t="s">
        <v>204</v>
      </c>
      <c r="N77" s="482"/>
      <c r="O77" s="496" t="s">
        <v>87</v>
      </c>
      <c r="P77" s="497" t="s">
        <v>237</v>
      </c>
    </row>
    <row r="78" spans="1:17" ht="25.5" customHeight="1" x14ac:dyDescent="0.3">
      <c r="A78" s="370">
        <v>9</v>
      </c>
      <c r="B78" s="339" t="s">
        <v>125</v>
      </c>
      <c r="C78" s="487" t="s">
        <v>46</v>
      </c>
      <c r="D78" s="399">
        <v>8000000</v>
      </c>
      <c r="E78" s="489"/>
      <c r="F78" s="579">
        <f>'SURIGAO DEL SUR'!Y34</f>
        <v>1</v>
      </c>
      <c r="G78" s="489"/>
      <c r="H78" s="472">
        <v>0</v>
      </c>
      <c r="I78" s="490">
        <v>41556</v>
      </c>
      <c r="J78" s="491"/>
      <c r="K78" s="491"/>
      <c r="L78" s="490"/>
      <c r="M78" s="386" t="s">
        <v>205</v>
      </c>
      <c r="N78" s="492" t="s">
        <v>87</v>
      </c>
      <c r="O78" s="492"/>
      <c r="P78" s="346" t="s">
        <v>232</v>
      </c>
      <c r="Q78" s="493">
        <v>41474</v>
      </c>
    </row>
    <row r="79" spans="1:17" ht="17.25" thickBot="1" x14ac:dyDescent="0.35">
      <c r="A79" s="498"/>
      <c r="B79" s="499" t="s">
        <v>23</v>
      </c>
      <c r="C79" s="500"/>
      <c r="D79" s="501">
        <f>SUM(D67:D78)</f>
        <v>83300000</v>
      </c>
      <c r="E79" s="502"/>
      <c r="F79" s="592"/>
      <c r="G79" s="502"/>
      <c r="H79" s="503"/>
      <c r="I79" s="504"/>
      <c r="J79" s="505"/>
      <c r="K79" s="505"/>
      <c r="L79" s="504"/>
      <c r="M79" s="506"/>
      <c r="N79" s="507"/>
      <c r="O79" s="502"/>
      <c r="P79" s="508"/>
    </row>
    <row r="80" spans="1:17" x14ac:dyDescent="0.3">
      <c r="A80" s="71"/>
      <c r="B80" s="81"/>
      <c r="C80" s="72"/>
      <c r="D80" s="82"/>
      <c r="M80" s="509"/>
    </row>
    <row r="81" spans="2:16" x14ac:dyDescent="0.3">
      <c r="B81" s="163" t="s">
        <v>212</v>
      </c>
      <c r="E81" s="163" t="s">
        <v>213</v>
      </c>
      <c r="M81" s="306" t="s">
        <v>214</v>
      </c>
    </row>
    <row r="84" spans="2:16" x14ac:dyDescent="0.3">
      <c r="B84" s="791" t="s">
        <v>215</v>
      </c>
      <c r="C84" s="791"/>
      <c r="F84" s="791" t="s">
        <v>238</v>
      </c>
      <c r="G84" s="791"/>
      <c r="H84" s="791"/>
      <c r="N84" s="791" t="s">
        <v>239</v>
      </c>
      <c r="O84" s="792"/>
      <c r="P84" s="792"/>
    </row>
    <row r="85" spans="2:16" x14ac:dyDescent="0.3">
      <c r="B85" s="784" t="s">
        <v>216</v>
      </c>
      <c r="C85" s="784"/>
      <c r="F85" s="784" t="s">
        <v>240</v>
      </c>
      <c r="G85" s="784"/>
      <c r="H85" s="784"/>
      <c r="N85" s="784" t="s">
        <v>241</v>
      </c>
      <c r="O85" s="784"/>
      <c r="P85" s="784"/>
    </row>
  </sheetData>
  <mergeCells count="25">
    <mergeCell ref="P5:P7"/>
    <mergeCell ref="A5:A7"/>
    <mergeCell ref="B5:B7"/>
    <mergeCell ref="C5:C7"/>
    <mergeCell ref="D5:D7"/>
    <mergeCell ref="E5:H5"/>
    <mergeCell ref="I5:I7"/>
    <mergeCell ref="E6:F6"/>
    <mergeCell ref="G6:H6"/>
    <mergeCell ref="J5:J7"/>
    <mergeCell ref="K5:K7"/>
    <mergeCell ref="L5:L7"/>
    <mergeCell ref="M5:M7"/>
    <mergeCell ref="N5:O6"/>
    <mergeCell ref="A69:A72"/>
    <mergeCell ref="C69:C72"/>
    <mergeCell ref="D69:D72"/>
    <mergeCell ref="B84:C84"/>
    <mergeCell ref="F84:H84"/>
    <mergeCell ref="B85:C85"/>
    <mergeCell ref="F85:H85"/>
    <mergeCell ref="N85:P85"/>
    <mergeCell ref="M33:M35"/>
    <mergeCell ref="P33:P35"/>
    <mergeCell ref="N84:P8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Layout" topLeftCell="A10" workbookViewId="0">
      <selection activeCell="C3" sqref="C3"/>
    </sheetView>
  </sheetViews>
  <sheetFormatPr defaultRowHeight="12.75" x14ac:dyDescent="0.2"/>
  <cols>
    <col min="1" max="1" width="21.5703125" style="620" customWidth="1"/>
    <col min="2" max="2" width="16.28515625" style="620" customWidth="1"/>
    <col min="3" max="3" width="15.5703125" style="620" customWidth="1"/>
    <col min="4" max="4" width="16" style="620" customWidth="1"/>
    <col min="5" max="5" width="15.5703125" style="620" customWidth="1"/>
    <col min="6" max="6" width="16.85546875" style="620" customWidth="1"/>
    <col min="7" max="8" width="14.42578125" style="620" customWidth="1"/>
    <col min="9" max="16384" width="9.140625" style="620"/>
  </cols>
  <sheetData>
    <row r="1" spans="1:21" ht="26.25" x14ac:dyDescent="0.2">
      <c r="A1" s="659" t="s">
        <v>73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</row>
    <row r="2" spans="1:21" ht="51.75" customHeight="1" x14ac:dyDescent="0.35">
      <c r="A2" s="820" t="s">
        <v>293</v>
      </c>
      <c r="B2" s="820"/>
      <c r="C2" s="820"/>
      <c r="D2" s="820"/>
      <c r="E2" s="820"/>
    </row>
    <row r="3" spans="1:21" x14ac:dyDescent="0.2">
      <c r="A3" s="621"/>
      <c r="B3" s="621"/>
    </row>
    <row r="4" spans="1:21" ht="21" customHeight="1" x14ac:dyDescent="0.25">
      <c r="A4" s="632" t="s">
        <v>285</v>
      </c>
      <c r="B4" s="621"/>
    </row>
    <row r="5" spans="1:21" s="622" customFormat="1" ht="69.75" customHeight="1" x14ac:dyDescent="0.25">
      <c r="A5" s="625" t="s">
        <v>58</v>
      </c>
      <c r="B5" s="625" t="s">
        <v>287</v>
      </c>
      <c r="C5" s="627" t="s">
        <v>288</v>
      </c>
      <c r="D5" s="627" t="s">
        <v>289</v>
      </c>
      <c r="E5" s="627" t="s">
        <v>290</v>
      </c>
      <c r="F5" s="627" t="s">
        <v>292</v>
      </c>
      <c r="G5" s="636" t="s">
        <v>291</v>
      </c>
      <c r="H5" s="636" t="s">
        <v>284</v>
      </c>
    </row>
    <row r="6" spans="1:21" ht="14.25" customHeight="1" x14ac:dyDescent="0.2">
      <c r="A6" s="628" t="s">
        <v>280</v>
      </c>
      <c r="B6" s="626">
        <f>OVERALL!B5</f>
        <v>20000000</v>
      </c>
      <c r="C6" s="626">
        <f>FINANCIAL!I24</f>
        <v>16000000</v>
      </c>
      <c r="D6" s="626">
        <f>FINANCIAL!J24</f>
        <v>2670940.33</v>
      </c>
      <c r="E6" s="626">
        <f>C6+D6</f>
        <v>18670940.329999998</v>
      </c>
      <c r="F6" s="626">
        <f>B6-E6</f>
        <v>1329059.6700000018</v>
      </c>
      <c r="G6" s="637">
        <f>FINANCIAL!N24</f>
        <v>13817316.189999999</v>
      </c>
      <c r="H6" s="638">
        <f>G6/E6</f>
        <v>0.74004393703720872</v>
      </c>
    </row>
    <row r="7" spans="1:21" ht="14.25" customHeight="1" x14ac:dyDescent="0.2">
      <c r="A7" s="628" t="s">
        <v>281</v>
      </c>
      <c r="B7" s="626">
        <f>OVERALL!B6</f>
        <v>70000000</v>
      </c>
      <c r="C7" s="626">
        <f>FINANCIAL!I30</f>
        <v>56000000</v>
      </c>
      <c r="D7" s="626">
        <f>FINANCIAL!J30</f>
        <v>0</v>
      </c>
      <c r="E7" s="626">
        <f>C7+D7</f>
        <v>56000000</v>
      </c>
      <c r="F7" s="626">
        <f t="shared" ref="F7:F8" si="0">B7-E7</f>
        <v>14000000</v>
      </c>
      <c r="G7" s="637">
        <f>FINANCIAL!N30</f>
        <v>38894335.240000002</v>
      </c>
      <c r="H7" s="638">
        <f t="shared" ref="H7:H9" si="1">G7/E7</f>
        <v>0.69454170071428578</v>
      </c>
    </row>
    <row r="8" spans="1:21" ht="14.25" customHeight="1" x14ac:dyDescent="0.2">
      <c r="A8" s="628" t="s">
        <v>282</v>
      </c>
      <c r="B8" s="626">
        <f>OVERALL!B7</f>
        <v>30000000</v>
      </c>
      <c r="C8" s="626">
        <f>FINANCIAL!I42</f>
        <v>24000000</v>
      </c>
      <c r="D8" s="626">
        <f>FINANCIAL!J42</f>
        <v>0</v>
      </c>
      <c r="E8" s="626">
        <f>C8+D8</f>
        <v>24000000</v>
      </c>
      <c r="F8" s="626">
        <f t="shared" si="0"/>
        <v>6000000</v>
      </c>
      <c r="G8" s="637">
        <f>FINANCIAL!N42</f>
        <v>1468801.72</v>
      </c>
      <c r="H8" s="638">
        <f t="shared" si="1"/>
        <v>6.1200071666666668E-2</v>
      </c>
    </row>
    <row r="9" spans="1:21" ht="14.25" customHeight="1" x14ac:dyDescent="0.2">
      <c r="A9" s="628" t="s">
        <v>283</v>
      </c>
      <c r="B9" s="626">
        <f>OVERALL!B8</f>
        <v>38000000</v>
      </c>
      <c r="C9" s="626">
        <f>FINANCIAL!I52</f>
        <v>30400000</v>
      </c>
      <c r="D9" s="626">
        <f>FINANCIAL!J52</f>
        <v>5768294.3699999992</v>
      </c>
      <c r="E9" s="626">
        <f>C9+D9</f>
        <v>36168294.369999997</v>
      </c>
      <c r="F9" s="626">
        <f>B9-E9</f>
        <v>1831705.6300000027</v>
      </c>
      <c r="G9" s="637">
        <f>FINANCIAL!N52</f>
        <v>31891067.390000001</v>
      </c>
      <c r="H9" s="638">
        <f t="shared" si="1"/>
        <v>0.88174098185985328</v>
      </c>
    </row>
    <row r="10" spans="1:21" s="631" customFormat="1" ht="21.75" customHeight="1" x14ac:dyDescent="0.25">
      <c r="A10" s="629" t="s">
        <v>23</v>
      </c>
      <c r="B10" s="630">
        <f>OVERALL!B9</f>
        <v>158000000</v>
      </c>
      <c r="C10" s="630">
        <f>SUM(C6:C9)</f>
        <v>126400000</v>
      </c>
      <c r="D10" s="630">
        <f t="shared" ref="D10:F10" si="2">SUM(D6:D9)</f>
        <v>8439234.6999999993</v>
      </c>
      <c r="E10" s="630">
        <f>SUM(E6:E9)</f>
        <v>134839234.69999999</v>
      </c>
      <c r="F10" s="630">
        <f t="shared" si="2"/>
        <v>23160765.300000004</v>
      </c>
      <c r="G10" s="639">
        <f>SUM(G6:G9)</f>
        <v>86071520.539999992</v>
      </c>
      <c r="H10" s="635">
        <f>G10/E10</f>
        <v>0.63832697309131192</v>
      </c>
    </row>
    <row r="12" spans="1:21" ht="15.75" x14ac:dyDescent="0.25">
      <c r="A12" s="632" t="s">
        <v>286</v>
      </c>
      <c r="B12" s="621"/>
    </row>
    <row r="13" spans="1:21" ht="76.5" x14ac:dyDescent="0.2">
      <c r="A13" s="625" t="s">
        <v>58</v>
      </c>
      <c r="B13" s="625" t="s">
        <v>287</v>
      </c>
      <c r="C13" s="627" t="s">
        <v>288</v>
      </c>
      <c r="D13" s="627" t="s">
        <v>289</v>
      </c>
      <c r="E13" s="627" t="s">
        <v>290</v>
      </c>
      <c r="F13" s="627" t="s">
        <v>292</v>
      </c>
      <c r="G13" s="636" t="s">
        <v>291</v>
      </c>
      <c r="H13" s="636" t="s">
        <v>284</v>
      </c>
    </row>
    <row r="14" spans="1:21" ht="14.25" customHeight="1" x14ac:dyDescent="0.2">
      <c r="A14" s="628" t="s">
        <v>280</v>
      </c>
      <c r="B14" s="626">
        <f>OVERALL!B12</f>
        <v>5000000</v>
      </c>
      <c r="C14" s="626">
        <f>FINANCIAL!I56</f>
        <v>4000000</v>
      </c>
      <c r="D14" s="633">
        <f>FINANCIAL!J56</f>
        <v>0</v>
      </c>
      <c r="E14" s="633">
        <f>C14+D14</f>
        <v>4000000</v>
      </c>
      <c r="F14" s="633">
        <f>B14-E14</f>
        <v>1000000</v>
      </c>
      <c r="G14" s="640">
        <v>0</v>
      </c>
      <c r="H14" s="638">
        <f>G14/$E$17</f>
        <v>0</v>
      </c>
    </row>
    <row r="15" spans="1:21" ht="14.25" customHeight="1" x14ac:dyDescent="0.2">
      <c r="A15" s="628" t="s">
        <v>282</v>
      </c>
      <c r="B15" s="626">
        <f>OVERALL!B13</f>
        <v>135000000</v>
      </c>
      <c r="C15" s="626">
        <f>FINANCIAL!I66</f>
        <v>105071401.47</v>
      </c>
      <c r="D15" s="633">
        <f>FINANCIAL!J66</f>
        <v>0</v>
      </c>
      <c r="E15" s="633">
        <f t="shared" ref="E15:E16" si="3">C15+D15</f>
        <v>105071401.47</v>
      </c>
      <c r="F15" s="633">
        <f t="shared" ref="F15:F16" si="4">B15-E15</f>
        <v>29928598.530000001</v>
      </c>
      <c r="G15" s="640">
        <v>0</v>
      </c>
      <c r="H15" s="638">
        <f t="shared" ref="H15:H16" si="5">G15/$E$17</f>
        <v>0</v>
      </c>
    </row>
    <row r="16" spans="1:21" ht="14.25" customHeight="1" x14ac:dyDescent="0.2">
      <c r="A16" s="628" t="s">
        <v>283</v>
      </c>
      <c r="B16" s="626">
        <f>OVERALL!B14</f>
        <v>83300000</v>
      </c>
      <c r="C16" s="626">
        <f>FINANCIAL!I81</f>
        <v>66640000</v>
      </c>
      <c r="D16" s="633">
        <f>FINANCIAL!J81</f>
        <v>500000</v>
      </c>
      <c r="E16" s="633">
        <f t="shared" si="3"/>
        <v>67140000</v>
      </c>
      <c r="F16" s="633">
        <f t="shared" si="4"/>
        <v>16160000</v>
      </c>
      <c r="G16" s="640">
        <f>FINANCIAL!N81</f>
        <v>15600000</v>
      </c>
      <c r="H16" s="638">
        <f t="shared" si="5"/>
        <v>8.85300262631184E-2</v>
      </c>
    </row>
    <row r="17" spans="1:8" s="631" customFormat="1" ht="23.25" customHeight="1" x14ac:dyDescent="0.25">
      <c r="A17" s="629" t="s">
        <v>23</v>
      </c>
      <c r="B17" s="630">
        <f>SUM(B14:B16)</f>
        <v>223300000</v>
      </c>
      <c r="C17" s="630">
        <f>SUM(C14:C16)</f>
        <v>175711401.47</v>
      </c>
      <c r="D17" s="634">
        <f t="shared" ref="D17:G17" si="6">SUM(D14:D16)</f>
        <v>500000</v>
      </c>
      <c r="E17" s="634">
        <f>SUM(E14:E16)</f>
        <v>176211401.47</v>
      </c>
      <c r="F17" s="634">
        <f>SUM(F14:F16)</f>
        <v>47088598.530000001</v>
      </c>
      <c r="G17" s="641">
        <f t="shared" si="6"/>
        <v>15600000</v>
      </c>
      <c r="H17" s="635">
        <f>SUM(H14:H16)</f>
        <v>8.85300262631184E-2</v>
      </c>
    </row>
    <row r="21" spans="1:8" x14ac:dyDescent="0.2">
      <c r="A21" s="642" t="s">
        <v>294</v>
      </c>
    </row>
    <row r="22" spans="1:8" x14ac:dyDescent="0.2">
      <c r="A22" s="642"/>
    </row>
  </sheetData>
  <mergeCells count="2">
    <mergeCell ref="A1:U1"/>
    <mergeCell ref="A2:E2"/>
  </mergeCells>
  <pageMargins left="1" right="0.2" top="0.99" bottom="0.3" header="0.3" footer="0.26"/>
  <pageSetup paperSize="9" scale="9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pane xSplit="10" ySplit="7" topLeftCell="K72" activePane="bottomRight" state="frozenSplit"/>
      <selection pane="topRight" activeCell="K1" sqref="K1"/>
      <selection pane="bottomLeft" activeCell="A8" sqref="A8"/>
      <selection pane="bottomRight" activeCell="J77" sqref="J77"/>
    </sheetView>
  </sheetViews>
  <sheetFormatPr defaultRowHeight="16.5" x14ac:dyDescent="0.3"/>
  <cols>
    <col min="1" max="1" width="6.42578125" style="163" customWidth="1"/>
    <col min="2" max="2" width="27.5703125" style="163" customWidth="1"/>
    <col min="3" max="3" width="12.28515625" style="176" customWidth="1"/>
    <col min="4" max="4" width="13.140625" style="176" customWidth="1"/>
    <col min="5" max="5" width="13.42578125" style="306" customWidth="1"/>
    <col min="6" max="6" width="6.42578125" style="306" customWidth="1"/>
    <col min="7" max="8" width="6.5703125" style="306" customWidth="1"/>
    <col min="9" max="9" width="7" style="306" customWidth="1"/>
    <col min="10" max="10" width="47" style="188" customWidth="1"/>
    <col min="11" max="16384" width="9.140625" style="163"/>
  </cols>
  <sheetData>
    <row r="1" spans="1:10" ht="19.5" x14ac:dyDescent="0.3">
      <c r="A1" s="158" t="s">
        <v>242</v>
      </c>
    </row>
    <row r="2" spans="1:10" ht="19.5" x14ac:dyDescent="0.3">
      <c r="A2" s="164" t="s">
        <v>139</v>
      </c>
    </row>
    <row r="3" spans="1:10" x14ac:dyDescent="0.3">
      <c r="A3" s="164" t="s">
        <v>243</v>
      </c>
    </row>
    <row r="4" spans="1:10" ht="17.25" thickBot="1" x14ac:dyDescent="0.35">
      <c r="A4" s="164"/>
    </row>
    <row r="5" spans="1:10" x14ac:dyDescent="0.3">
      <c r="A5" s="805" t="s">
        <v>142</v>
      </c>
      <c r="B5" s="808" t="s">
        <v>143</v>
      </c>
      <c r="C5" s="808" t="s">
        <v>144</v>
      </c>
      <c r="D5" s="808" t="s">
        <v>146</v>
      </c>
      <c r="E5" s="808" t="s">
        <v>154</v>
      </c>
      <c r="F5" s="827" t="s">
        <v>244</v>
      </c>
      <c r="G5" s="828"/>
      <c r="H5" s="828"/>
      <c r="I5" s="781"/>
      <c r="J5" s="802" t="s">
        <v>225</v>
      </c>
    </row>
    <row r="6" spans="1:10" x14ac:dyDescent="0.3">
      <c r="A6" s="806"/>
      <c r="B6" s="809"/>
      <c r="C6" s="809"/>
      <c r="D6" s="809"/>
      <c r="E6" s="809"/>
      <c r="F6" s="829" t="s">
        <v>245</v>
      </c>
      <c r="G6" s="829" t="s">
        <v>246</v>
      </c>
      <c r="H6" s="829" t="s">
        <v>247</v>
      </c>
      <c r="I6" s="829" t="s">
        <v>248</v>
      </c>
      <c r="J6" s="803"/>
    </row>
    <row r="7" spans="1:10" ht="17.25" thickBot="1" x14ac:dyDescent="0.35">
      <c r="A7" s="807"/>
      <c r="B7" s="810"/>
      <c r="C7" s="810"/>
      <c r="D7" s="810"/>
      <c r="E7" s="810"/>
      <c r="F7" s="809"/>
      <c r="G7" s="809"/>
      <c r="H7" s="810"/>
      <c r="I7" s="810"/>
      <c r="J7" s="804"/>
    </row>
    <row r="8" spans="1:10" ht="17.25" thickBot="1" x14ac:dyDescent="0.35">
      <c r="A8" s="310"/>
      <c r="B8" s="311" t="s">
        <v>171</v>
      </c>
      <c r="C8" s="311"/>
      <c r="D8" s="312"/>
      <c r="E8" s="315"/>
      <c r="F8" s="510"/>
      <c r="G8" s="510"/>
      <c r="H8" s="315"/>
      <c r="I8" s="315"/>
      <c r="J8" s="318"/>
    </row>
    <row r="9" spans="1:10" x14ac:dyDescent="0.3">
      <c r="A9" s="319"/>
      <c r="B9" s="320" t="s">
        <v>0</v>
      </c>
      <c r="C9" s="321"/>
      <c r="D9" s="321"/>
      <c r="E9" s="322"/>
      <c r="F9" s="511"/>
      <c r="G9" s="511"/>
      <c r="H9" s="511"/>
      <c r="I9" s="511"/>
      <c r="J9" s="325"/>
    </row>
    <row r="10" spans="1:10" s="519" customFormat="1" ht="25.5" x14ac:dyDescent="0.3">
      <c r="A10" s="512">
        <v>1</v>
      </c>
      <c r="B10" s="513" t="s">
        <v>86</v>
      </c>
      <c r="C10" s="514" t="s">
        <v>4</v>
      </c>
      <c r="D10" s="515">
        <v>2000000</v>
      </c>
      <c r="E10" s="516" t="s">
        <v>173</v>
      </c>
      <c r="F10" s="517"/>
      <c r="G10" s="517"/>
      <c r="H10" s="517"/>
      <c r="I10" s="517"/>
      <c r="J10" s="518" t="s">
        <v>231</v>
      </c>
    </row>
    <row r="11" spans="1:10" ht="25.5" x14ac:dyDescent="0.3">
      <c r="A11" s="189">
        <v>2</v>
      </c>
      <c r="B11" s="339" t="s">
        <v>5</v>
      </c>
      <c r="C11" s="339" t="s">
        <v>6</v>
      </c>
      <c r="D11" s="198">
        <v>1500000</v>
      </c>
      <c r="E11" s="342" t="s">
        <v>135</v>
      </c>
      <c r="F11" s="520"/>
      <c r="G11" s="520"/>
      <c r="H11" s="520"/>
      <c r="I11" s="520"/>
      <c r="J11" s="346" t="s">
        <v>232</v>
      </c>
    </row>
    <row r="12" spans="1:10" ht="25.5" x14ac:dyDescent="0.3">
      <c r="A12" s="189">
        <v>3</v>
      </c>
      <c r="B12" s="35" t="s">
        <v>7</v>
      </c>
      <c r="C12" s="339" t="s">
        <v>6</v>
      </c>
      <c r="D12" s="198">
        <v>500000</v>
      </c>
      <c r="E12" s="342" t="s">
        <v>135</v>
      </c>
      <c r="F12" s="520"/>
      <c r="G12" s="520"/>
      <c r="H12" s="520"/>
      <c r="I12" s="520"/>
      <c r="J12" s="346" t="s">
        <v>232</v>
      </c>
    </row>
    <row r="13" spans="1:10" ht="25.5" x14ac:dyDescent="0.3">
      <c r="A13" s="189">
        <v>4</v>
      </c>
      <c r="B13" s="35" t="s">
        <v>8</v>
      </c>
      <c r="C13" s="339" t="s">
        <v>9</v>
      </c>
      <c r="D13" s="198">
        <v>1800000</v>
      </c>
      <c r="E13" s="342" t="s">
        <v>135</v>
      </c>
      <c r="F13" s="520"/>
      <c r="G13" s="520"/>
      <c r="H13" s="520"/>
      <c r="I13" s="520"/>
      <c r="J13" s="346" t="s">
        <v>232</v>
      </c>
    </row>
    <row r="14" spans="1:10" ht="30" customHeight="1" x14ac:dyDescent="0.3">
      <c r="A14" s="189">
        <v>5</v>
      </c>
      <c r="B14" s="35" t="s">
        <v>10</v>
      </c>
      <c r="C14" s="339" t="s">
        <v>9</v>
      </c>
      <c r="D14" s="198">
        <v>200000</v>
      </c>
      <c r="E14" s="347" t="s">
        <v>135</v>
      </c>
      <c r="F14" s="521"/>
      <c r="G14" s="521"/>
      <c r="H14" s="521"/>
      <c r="I14" s="521"/>
      <c r="J14" s="346" t="s">
        <v>232</v>
      </c>
    </row>
    <row r="15" spans="1:10" s="519" customFormat="1" ht="25.5" x14ac:dyDescent="0.3">
      <c r="A15" s="512">
        <v>6</v>
      </c>
      <c r="B15" s="522" t="s">
        <v>11</v>
      </c>
      <c r="C15" s="523" t="s">
        <v>12</v>
      </c>
      <c r="D15" s="524">
        <v>2000000</v>
      </c>
      <c r="E15" s="516" t="s">
        <v>173</v>
      </c>
      <c r="F15" s="517"/>
      <c r="G15" s="517"/>
      <c r="H15" s="517"/>
      <c r="I15" s="517"/>
      <c r="J15" s="518" t="s">
        <v>231</v>
      </c>
    </row>
    <row r="16" spans="1:10" s="519" customFormat="1" ht="25.5" x14ac:dyDescent="0.3">
      <c r="A16" s="512">
        <v>7</v>
      </c>
      <c r="B16" s="522" t="s">
        <v>13</v>
      </c>
      <c r="C16" s="523" t="s">
        <v>14</v>
      </c>
      <c r="D16" s="524">
        <v>2000000</v>
      </c>
      <c r="E16" s="516" t="s">
        <v>173</v>
      </c>
      <c r="F16" s="517"/>
      <c r="G16" s="517"/>
      <c r="H16" s="517"/>
      <c r="I16" s="517"/>
      <c r="J16" s="518" t="s">
        <v>231</v>
      </c>
    </row>
    <row r="17" spans="1:10" ht="25.5" x14ac:dyDescent="0.3">
      <c r="A17" s="189">
        <v>8</v>
      </c>
      <c r="B17" s="35" t="s">
        <v>15</v>
      </c>
      <c r="C17" s="339" t="s">
        <v>16</v>
      </c>
      <c r="D17" s="198">
        <v>1000000</v>
      </c>
      <c r="E17" s="342" t="s">
        <v>179</v>
      </c>
      <c r="F17" s="520"/>
      <c r="G17" s="520"/>
      <c r="H17" s="520"/>
      <c r="I17" s="520"/>
      <c r="J17" s="346" t="s">
        <v>233</v>
      </c>
    </row>
    <row r="18" spans="1:10" s="519" customFormat="1" ht="25.5" x14ac:dyDescent="0.3">
      <c r="A18" s="512">
        <v>9</v>
      </c>
      <c r="B18" s="522" t="s">
        <v>17</v>
      </c>
      <c r="C18" s="523" t="s">
        <v>16</v>
      </c>
      <c r="D18" s="524">
        <v>1000000</v>
      </c>
      <c r="E18" s="516" t="s">
        <v>173</v>
      </c>
      <c r="F18" s="517"/>
      <c r="G18" s="517"/>
      <c r="H18" s="517"/>
      <c r="I18" s="517"/>
      <c r="J18" s="518" t="s">
        <v>231</v>
      </c>
    </row>
    <row r="19" spans="1:10" s="519" customFormat="1" ht="25.5" x14ac:dyDescent="0.3">
      <c r="A19" s="512">
        <v>10</v>
      </c>
      <c r="B19" s="522" t="s">
        <v>18</v>
      </c>
      <c r="C19" s="523" t="s">
        <v>19</v>
      </c>
      <c r="D19" s="524">
        <v>2000000</v>
      </c>
      <c r="E19" s="516" t="s">
        <v>173</v>
      </c>
      <c r="F19" s="517"/>
      <c r="G19" s="517"/>
      <c r="H19" s="517"/>
      <c r="I19" s="517"/>
      <c r="J19" s="518" t="s">
        <v>231</v>
      </c>
    </row>
    <row r="20" spans="1:10" ht="25.5" x14ac:dyDescent="0.3">
      <c r="A20" s="189">
        <v>11</v>
      </c>
      <c r="B20" s="35" t="s">
        <v>20</v>
      </c>
      <c r="C20" s="339" t="s">
        <v>21</v>
      </c>
      <c r="D20" s="198">
        <v>2000000</v>
      </c>
      <c r="E20" s="342" t="s">
        <v>135</v>
      </c>
      <c r="F20" s="520"/>
      <c r="G20" s="520"/>
      <c r="H20" s="520"/>
      <c r="I20" s="520"/>
      <c r="J20" s="346" t="s">
        <v>232</v>
      </c>
    </row>
    <row r="21" spans="1:10" ht="25.5" x14ac:dyDescent="0.3">
      <c r="A21" s="189">
        <v>12</v>
      </c>
      <c r="B21" s="35" t="s">
        <v>88</v>
      </c>
      <c r="C21" s="339" t="s">
        <v>96</v>
      </c>
      <c r="D21" s="198">
        <v>2000000</v>
      </c>
      <c r="E21" s="342" t="s">
        <v>135</v>
      </c>
      <c r="F21" s="520"/>
      <c r="G21" s="520"/>
      <c r="H21" s="520"/>
      <c r="I21" s="520"/>
      <c r="J21" s="346" t="s">
        <v>232</v>
      </c>
    </row>
    <row r="22" spans="1:10" s="519" customFormat="1" ht="25.5" x14ac:dyDescent="0.3">
      <c r="A22" s="512">
        <v>13</v>
      </c>
      <c r="B22" s="522" t="s">
        <v>22</v>
      </c>
      <c r="C22" s="523" t="s">
        <v>93</v>
      </c>
      <c r="D22" s="524">
        <v>2000000</v>
      </c>
      <c r="E22" s="516" t="s">
        <v>173</v>
      </c>
      <c r="F22" s="517"/>
      <c r="G22" s="517"/>
      <c r="H22" s="517"/>
      <c r="I22" s="517"/>
      <c r="J22" s="518" t="s">
        <v>231</v>
      </c>
    </row>
    <row r="23" spans="1:10" ht="17.25" thickBot="1" x14ac:dyDescent="0.35">
      <c r="A23" s="350"/>
      <c r="B23" s="351" t="s">
        <v>23</v>
      </c>
      <c r="C23" s="352"/>
      <c r="D23" s="353">
        <f>SUM(D10:D22)</f>
        <v>20000000</v>
      </c>
      <c r="E23" s="356"/>
      <c r="F23" s="525"/>
      <c r="G23" s="525"/>
      <c r="H23" s="525"/>
      <c r="I23" s="525"/>
      <c r="J23" s="359"/>
    </row>
    <row r="24" spans="1:10" s="369" customFormat="1" x14ac:dyDescent="0.3">
      <c r="A24" s="360"/>
      <c r="B24" s="361" t="s">
        <v>1</v>
      </c>
      <c r="C24" s="362"/>
      <c r="D24" s="362"/>
      <c r="E24" s="365"/>
      <c r="F24" s="365"/>
      <c r="G24" s="365"/>
      <c r="H24" s="365"/>
      <c r="I24" s="365"/>
      <c r="J24" s="368"/>
    </row>
    <row r="25" spans="1:10" ht="25.5" x14ac:dyDescent="0.3">
      <c r="A25" s="370">
        <v>1</v>
      </c>
      <c r="B25" s="100" t="s">
        <v>24</v>
      </c>
      <c r="C25" s="339" t="s">
        <v>25</v>
      </c>
      <c r="D25" s="198">
        <v>10000000</v>
      </c>
      <c r="E25" s="342" t="s">
        <v>183</v>
      </c>
      <c r="F25" s="37" t="s">
        <v>87</v>
      </c>
      <c r="G25" s="37" t="s">
        <v>87</v>
      </c>
      <c r="H25" s="520"/>
      <c r="I25" s="520"/>
      <c r="J25" s="346" t="s">
        <v>232</v>
      </c>
    </row>
    <row r="26" spans="1:10" ht="25.5" x14ac:dyDescent="0.3">
      <c r="A26" s="370">
        <v>2</v>
      </c>
      <c r="B26" s="339" t="s">
        <v>26</v>
      </c>
      <c r="C26" s="339" t="s">
        <v>27</v>
      </c>
      <c r="D26" s="198">
        <v>10000000</v>
      </c>
      <c r="E26" s="347" t="s">
        <v>135</v>
      </c>
      <c r="F26" s="37" t="s">
        <v>87</v>
      </c>
      <c r="G26" s="37" t="s">
        <v>87</v>
      </c>
      <c r="H26" s="521"/>
      <c r="I26" s="521"/>
      <c r="J26" s="346" t="s">
        <v>232</v>
      </c>
    </row>
    <row r="27" spans="1:10" ht="38.25" x14ac:dyDescent="0.3">
      <c r="A27" s="370">
        <v>3</v>
      </c>
      <c r="B27" s="339" t="s">
        <v>28</v>
      </c>
      <c r="C27" s="339" t="s">
        <v>29</v>
      </c>
      <c r="D27" s="198">
        <v>25000000</v>
      </c>
      <c r="E27" s="386" t="s">
        <v>183</v>
      </c>
      <c r="F27" s="526"/>
      <c r="G27" s="526"/>
      <c r="H27" s="526"/>
      <c r="I27" s="526"/>
      <c r="J27" s="527" t="s">
        <v>234</v>
      </c>
    </row>
    <row r="28" spans="1:10" ht="25.5" x14ac:dyDescent="0.3">
      <c r="A28" s="370">
        <v>4</v>
      </c>
      <c r="B28" s="339" t="s">
        <v>30</v>
      </c>
      <c r="C28" s="339" t="s">
        <v>31</v>
      </c>
      <c r="D28" s="198">
        <v>25000000</v>
      </c>
      <c r="E28" s="386" t="s">
        <v>135</v>
      </c>
      <c r="F28" s="526"/>
      <c r="G28" s="37" t="s">
        <v>87</v>
      </c>
      <c r="H28" s="526"/>
      <c r="I28" s="526"/>
      <c r="J28" s="346" t="s">
        <v>232</v>
      </c>
    </row>
    <row r="29" spans="1:10" ht="17.25" thickBot="1" x14ac:dyDescent="0.35">
      <c r="A29" s="350"/>
      <c r="B29" s="351" t="s">
        <v>23</v>
      </c>
      <c r="C29" s="352"/>
      <c r="D29" s="353">
        <f>SUM(D25:D28)</f>
        <v>70000000</v>
      </c>
      <c r="E29" s="356"/>
      <c r="F29" s="525"/>
      <c r="G29" s="525"/>
      <c r="H29" s="525"/>
      <c r="I29" s="525"/>
      <c r="J29" s="387"/>
    </row>
    <row r="30" spans="1:10" s="369" customFormat="1" x14ac:dyDescent="0.3">
      <c r="A30" s="360"/>
      <c r="B30" s="361" t="s">
        <v>2</v>
      </c>
      <c r="C30" s="362"/>
      <c r="D30" s="388"/>
      <c r="E30" s="365"/>
      <c r="F30" s="365"/>
      <c r="G30" s="365"/>
      <c r="H30" s="365"/>
      <c r="I30" s="365"/>
      <c r="J30" s="368"/>
    </row>
    <row r="31" spans="1:10" ht="25.5" x14ac:dyDescent="0.3">
      <c r="A31" s="189">
        <v>1</v>
      </c>
      <c r="B31" s="35" t="s">
        <v>32</v>
      </c>
      <c r="C31" s="128" t="s">
        <v>33</v>
      </c>
      <c r="D31" s="389">
        <v>5000000</v>
      </c>
      <c r="E31" s="386" t="s">
        <v>135</v>
      </c>
      <c r="F31" s="526"/>
      <c r="G31" s="526"/>
      <c r="H31" s="526"/>
      <c r="I31" s="37" t="s">
        <v>87</v>
      </c>
      <c r="J31" s="346" t="s">
        <v>232</v>
      </c>
    </row>
    <row r="32" spans="1:10" ht="25.5" x14ac:dyDescent="0.3">
      <c r="A32" s="189">
        <v>2</v>
      </c>
      <c r="B32" s="35" t="s">
        <v>34</v>
      </c>
      <c r="C32" s="128" t="s">
        <v>35</v>
      </c>
      <c r="D32" s="389">
        <v>4000000</v>
      </c>
      <c r="E32" s="386" t="s">
        <v>135</v>
      </c>
      <c r="F32" s="526"/>
      <c r="G32" s="526"/>
      <c r="H32" s="526"/>
      <c r="I32" s="37" t="s">
        <v>87</v>
      </c>
      <c r="J32" s="346" t="s">
        <v>232</v>
      </c>
    </row>
    <row r="33" spans="1:10" ht="25.5" x14ac:dyDescent="0.3">
      <c r="A33" s="189">
        <v>3</v>
      </c>
      <c r="B33" s="35" t="s">
        <v>36</v>
      </c>
      <c r="C33" s="157" t="s">
        <v>37</v>
      </c>
      <c r="D33" s="399">
        <v>500000</v>
      </c>
      <c r="E33" s="821" t="s">
        <v>188</v>
      </c>
      <c r="F33" s="528"/>
      <c r="G33" s="528"/>
      <c r="H33" s="528"/>
      <c r="I33" s="528"/>
      <c r="J33" s="824" t="s">
        <v>136</v>
      </c>
    </row>
    <row r="34" spans="1:10" ht="25.5" x14ac:dyDescent="0.3">
      <c r="A34" s="189">
        <v>4</v>
      </c>
      <c r="B34" s="35" t="s">
        <v>38</v>
      </c>
      <c r="C34" s="157" t="s">
        <v>37</v>
      </c>
      <c r="D34" s="399">
        <v>1000000</v>
      </c>
      <c r="E34" s="822"/>
      <c r="F34" s="529"/>
      <c r="G34" s="529"/>
      <c r="H34" s="529"/>
      <c r="I34" s="529"/>
      <c r="J34" s="825"/>
    </row>
    <row r="35" spans="1:10" ht="25.5" x14ac:dyDescent="0.3">
      <c r="A35" s="189">
        <v>5</v>
      </c>
      <c r="B35" s="35" t="s">
        <v>105</v>
      </c>
      <c r="C35" s="530" t="s">
        <v>37</v>
      </c>
      <c r="D35" s="399">
        <v>3000000</v>
      </c>
      <c r="E35" s="823"/>
      <c r="F35" s="531"/>
      <c r="G35" s="531"/>
      <c r="H35" s="531"/>
      <c r="I35" s="531"/>
      <c r="J35" s="826"/>
    </row>
    <row r="36" spans="1:10" x14ac:dyDescent="0.3">
      <c r="A36" s="189">
        <v>6</v>
      </c>
      <c r="B36" s="339" t="s">
        <v>39</v>
      </c>
      <c r="C36" s="530" t="s">
        <v>37</v>
      </c>
      <c r="D36" s="399">
        <v>5000000</v>
      </c>
      <c r="E36" s="386" t="s">
        <v>135</v>
      </c>
      <c r="F36" s="526"/>
      <c r="G36" s="526"/>
      <c r="H36" s="526"/>
      <c r="I36" s="526"/>
      <c r="J36" s="532" t="s">
        <v>232</v>
      </c>
    </row>
    <row r="37" spans="1:10" s="539" customFormat="1" ht="38.25" x14ac:dyDescent="0.25">
      <c r="A37" s="533">
        <v>7</v>
      </c>
      <c r="B37" s="35" t="s">
        <v>40</v>
      </c>
      <c r="C37" s="534" t="s">
        <v>35</v>
      </c>
      <c r="D37" s="535">
        <v>1000000</v>
      </c>
      <c r="E37" s="536" t="s">
        <v>191</v>
      </c>
      <c r="F37" s="537"/>
      <c r="G37" s="537"/>
      <c r="H37" s="537"/>
      <c r="I37" s="537"/>
      <c r="J37" s="538" t="s">
        <v>137</v>
      </c>
    </row>
    <row r="38" spans="1:10" ht="25.5" x14ac:dyDescent="0.3">
      <c r="A38" s="189">
        <v>8</v>
      </c>
      <c r="B38" s="35" t="s">
        <v>106</v>
      </c>
      <c r="C38" s="129" t="s">
        <v>41</v>
      </c>
      <c r="D38" s="389">
        <v>4500000</v>
      </c>
      <c r="E38" s="347" t="s">
        <v>133</v>
      </c>
      <c r="F38" s="521"/>
      <c r="G38" s="521"/>
      <c r="H38" s="521"/>
      <c r="I38" s="521"/>
      <c r="J38" s="346" t="s">
        <v>232</v>
      </c>
    </row>
    <row r="39" spans="1:10" ht="25.5" x14ac:dyDescent="0.3">
      <c r="A39" s="189">
        <v>9</v>
      </c>
      <c r="B39" s="35" t="s">
        <v>42</v>
      </c>
      <c r="C39" s="129" t="s">
        <v>41</v>
      </c>
      <c r="D39" s="389">
        <v>500000</v>
      </c>
      <c r="E39" s="347" t="s">
        <v>192</v>
      </c>
      <c r="F39" s="521"/>
      <c r="G39" s="521"/>
      <c r="H39" s="521"/>
      <c r="I39" s="521"/>
      <c r="J39" s="346" t="s">
        <v>232</v>
      </c>
    </row>
    <row r="40" spans="1:10" ht="38.25" x14ac:dyDescent="0.3">
      <c r="A40" s="189">
        <v>10</v>
      </c>
      <c r="B40" s="35" t="s">
        <v>43</v>
      </c>
      <c r="C40" s="129" t="s">
        <v>44</v>
      </c>
      <c r="D40" s="389">
        <v>5500000</v>
      </c>
      <c r="E40" s="347" t="s">
        <v>193</v>
      </c>
      <c r="F40" s="521"/>
      <c r="G40" s="521"/>
      <c r="H40" s="521"/>
      <c r="I40" s="521"/>
      <c r="J40" s="346" t="s">
        <v>232</v>
      </c>
    </row>
    <row r="41" spans="1:10" ht="17.25" thickBot="1" x14ac:dyDescent="0.35">
      <c r="A41" s="350"/>
      <c r="B41" s="356" t="s">
        <v>23</v>
      </c>
      <c r="C41" s="352"/>
      <c r="D41" s="353">
        <f>SUM(D31:D40)</f>
        <v>30000000</v>
      </c>
      <c r="E41" s="356"/>
      <c r="F41" s="525"/>
      <c r="G41" s="525"/>
      <c r="H41" s="525"/>
      <c r="I41" s="525"/>
      <c r="J41" s="359"/>
    </row>
    <row r="42" spans="1:10" s="369" customFormat="1" x14ac:dyDescent="0.3">
      <c r="A42" s="360"/>
      <c r="B42" s="361" t="s">
        <v>3</v>
      </c>
      <c r="C42" s="406"/>
      <c r="D42" s="406"/>
      <c r="E42" s="409"/>
      <c r="F42" s="409"/>
      <c r="G42" s="409"/>
      <c r="H42" s="409"/>
      <c r="I42" s="409"/>
      <c r="J42" s="412"/>
    </row>
    <row r="43" spans="1:10" s="519" customFormat="1" ht="27" x14ac:dyDescent="0.3">
      <c r="A43" s="540">
        <v>1</v>
      </c>
      <c r="B43" s="541" t="s">
        <v>45</v>
      </c>
      <c r="C43" s="542" t="s">
        <v>46</v>
      </c>
      <c r="D43" s="543">
        <v>13500000</v>
      </c>
      <c r="E43" s="544" t="s">
        <v>173</v>
      </c>
      <c r="F43" s="545"/>
      <c r="G43" s="545"/>
      <c r="H43" s="545"/>
      <c r="I43" s="545"/>
      <c r="J43" s="518" t="s">
        <v>231</v>
      </c>
    </row>
    <row r="44" spans="1:10" s="519" customFormat="1" ht="27" x14ac:dyDescent="0.3">
      <c r="A44" s="546">
        <v>2</v>
      </c>
      <c r="B44" s="547" t="s">
        <v>47</v>
      </c>
      <c r="C44" s="542" t="s">
        <v>46</v>
      </c>
      <c r="D44" s="543">
        <v>9000000</v>
      </c>
      <c r="E44" s="544" t="s">
        <v>173</v>
      </c>
      <c r="F44" s="545"/>
      <c r="G44" s="545"/>
      <c r="H44" s="545"/>
      <c r="I44" s="545"/>
      <c r="J44" s="518" t="s">
        <v>260</v>
      </c>
    </row>
    <row r="45" spans="1:10" s="519" customFormat="1" ht="25.5" x14ac:dyDescent="0.3">
      <c r="A45" s="546">
        <v>3</v>
      </c>
      <c r="B45" s="523" t="s">
        <v>48</v>
      </c>
      <c r="C45" s="542" t="s">
        <v>49</v>
      </c>
      <c r="D45" s="543">
        <v>6500000</v>
      </c>
      <c r="E45" s="544" t="s">
        <v>173</v>
      </c>
      <c r="F45" s="545"/>
      <c r="G45" s="545"/>
      <c r="H45" s="545"/>
      <c r="I45" s="545"/>
      <c r="J45" s="518" t="s">
        <v>260</v>
      </c>
    </row>
    <row r="46" spans="1:10" s="519" customFormat="1" ht="25.5" x14ac:dyDescent="0.3">
      <c r="A46" s="546">
        <v>4</v>
      </c>
      <c r="B46" s="523" t="s">
        <v>126</v>
      </c>
      <c r="C46" s="542" t="s">
        <v>50</v>
      </c>
      <c r="D46" s="543">
        <v>3000000</v>
      </c>
      <c r="E46" s="544" t="s">
        <v>173</v>
      </c>
      <c r="F46" s="545"/>
      <c r="G46" s="545"/>
      <c r="H46" s="545"/>
      <c r="I46" s="545"/>
      <c r="J46" s="518" t="s">
        <v>231</v>
      </c>
    </row>
    <row r="47" spans="1:10" s="519" customFormat="1" ht="25.5" x14ac:dyDescent="0.3">
      <c r="A47" s="546">
        <v>5</v>
      </c>
      <c r="B47" s="523" t="s">
        <v>51</v>
      </c>
      <c r="C47" s="548" t="s">
        <v>52</v>
      </c>
      <c r="D47" s="543">
        <v>2500000</v>
      </c>
      <c r="E47" s="544" t="s">
        <v>173</v>
      </c>
      <c r="F47" s="545"/>
      <c r="G47" s="545"/>
      <c r="H47" s="545"/>
      <c r="I47" s="545"/>
      <c r="J47" s="518" t="s">
        <v>231</v>
      </c>
    </row>
    <row r="48" spans="1:10" ht="25.5" x14ac:dyDescent="0.3">
      <c r="A48" s="428">
        <v>6</v>
      </c>
      <c r="B48" s="100" t="s">
        <v>53</v>
      </c>
      <c r="C48" s="131" t="s">
        <v>54</v>
      </c>
      <c r="D48" s="399">
        <v>2000000</v>
      </c>
      <c r="E48" s="434" t="s">
        <v>135</v>
      </c>
      <c r="F48" s="549"/>
      <c r="G48" s="549"/>
      <c r="H48" s="549"/>
      <c r="I48" s="549"/>
      <c r="J48" s="346" t="s">
        <v>232</v>
      </c>
    </row>
    <row r="49" spans="1:10" ht="25.5" x14ac:dyDescent="0.3">
      <c r="A49" s="435">
        <v>7</v>
      </c>
      <c r="B49" s="100" t="s">
        <v>55</v>
      </c>
      <c r="C49" s="131" t="s">
        <v>56</v>
      </c>
      <c r="D49" s="399">
        <v>1200000</v>
      </c>
      <c r="E49" s="434" t="s">
        <v>135</v>
      </c>
      <c r="F49" s="549"/>
      <c r="G49" s="549"/>
      <c r="H49" s="549"/>
      <c r="I49" s="549"/>
      <c r="J49" s="346" t="s">
        <v>232</v>
      </c>
    </row>
    <row r="50" spans="1:10" ht="38.25" x14ac:dyDescent="0.3">
      <c r="A50" s="428">
        <v>8</v>
      </c>
      <c r="B50" s="101" t="s">
        <v>127</v>
      </c>
      <c r="C50" s="131" t="s">
        <v>57</v>
      </c>
      <c r="D50" s="436">
        <v>300000</v>
      </c>
      <c r="E50" s="434" t="s">
        <v>135</v>
      </c>
      <c r="F50" s="549"/>
      <c r="G50" s="549"/>
      <c r="H50" s="549"/>
      <c r="I50" s="549"/>
      <c r="J50" s="346" t="s">
        <v>232</v>
      </c>
    </row>
    <row r="51" spans="1:10" x14ac:dyDescent="0.3">
      <c r="A51" s="437"/>
      <c r="B51" s="119" t="s">
        <v>23</v>
      </c>
      <c r="C51" s="107"/>
      <c r="D51" s="438">
        <f>SUM(D43:D50)</f>
        <v>38000000</v>
      </c>
      <c r="E51" s="434"/>
      <c r="F51" s="549"/>
      <c r="G51" s="549"/>
      <c r="H51" s="549"/>
      <c r="I51" s="549"/>
      <c r="J51" s="441"/>
    </row>
    <row r="52" spans="1:10" ht="17.25" thickBot="1" x14ac:dyDescent="0.35">
      <c r="A52" s="442"/>
      <c r="B52" s="443" t="s">
        <v>200</v>
      </c>
      <c r="C52" s="443"/>
      <c r="D52" s="444"/>
      <c r="E52" s="447"/>
      <c r="F52" s="550"/>
      <c r="G52" s="550"/>
      <c r="H52" s="550"/>
      <c r="I52" s="550"/>
      <c r="J52" s="451"/>
    </row>
    <row r="53" spans="1:10" x14ac:dyDescent="0.3">
      <c r="A53" s="319"/>
      <c r="B53" s="320" t="s">
        <v>0</v>
      </c>
      <c r="C53" s="321"/>
      <c r="D53" s="321"/>
      <c r="E53" s="322"/>
      <c r="F53" s="511"/>
      <c r="G53" s="511"/>
      <c r="H53" s="511"/>
      <c r="I53" s="511"/>
      <c r="J53" s="325"/>
    </row>
    <row r="54" spans="1:10" s="176" customFormat="1" ht="38.25" x14ac:dyDescent="0.25">
      <c r="A54" s="370">
        <v>1</v>
      </c>
      <c r="B54" s="339" t="s">
        <v>249</v>
      </c>
      <c r="C54" s="339" t="s">
        <v>202</v>
      </c>
      <c r="D54" s="198">
        <v>5000000</v>
      </c>
      <c r="E54" s="386"/>
      <c r="F54" s="526"/>
      <c r="G54" s="526"/>
      <c r="H54" s="526"/>
      <c r="I54" s="526"/>
      <c r="J54" s="532" t="s">
        <v>235</v>
      </c>
    </row>
    <row r="55" spans="1:10" ht="17.25" thickBot="1" x14ac:dyDescent="0.35">
      <c r="A55" s="350"/>
      <c r="B55" s="455" t="s">
        <v>23</v>
      </c>
      <c r="C55" s="352"/>
      <c r="D55" s="353">
        <f>D54</f>
        <v>5000000</v>
      </c>
      <c r="E55" s="356"/>
      <c r="F55" s="525"/>
      <c r="G55" s="525"/>
      <c r="H55" s="525"/>
      <c r="I55" s="525"/>
      <c r="J55" s="359"/>
    </row>
    <row r="56" spans="1:10" x14ac:dyDescent="0.3">
      <c r="A56" s="456"/>
      <c r="B56" s="457" t="s">
        <v>2</v>
      </c>
      <c r="C56" s="457"/>
      <c r="D56" s="458"/>
      <c r="E56" s="321"/>
      <c r="F56" s="551"/>
      <c r="G56" s="551"/>
      <c r="H56" s="551"/>
      <c r="I56" s="551"/>
      <c r="J56" s="464"/>
    </row>
    <row r="57" spans="1:10" ht="25.5" x14ac:dyDescent="0.3">
      <c r="A57" s="189">
        <v>1</v>
      </c>
      <c r="B57" s="35" t="s">
        <v>107</v>
      </c>
      <c r="C57" s="465" t="s">
        <v>60</v>
      </c>
      <c r="D57" s="399">
        <v>30000000</v>
      </c>
      <c r="E57" s="470" t="s">
        <v>135</v>
      </c>
      <c r="F57" s="552"/>
      <c r="G57" s="552"/>
      <c r="H57" s="552"/>
      <c r="I57" s="37" t="s">
        <v>87</v>
      </c>
      <c r="J57" s="346" t="s">
        <v>232</v>
      </c>
    </row>
    <row r="58" spans="1:10" ht="27" x14ac:dyDescent="0.3">
      <c r="A58" s="471">
        <v>2</v>
      </c>
      <c r="B58" s="90" t="s">
        <v>108</v>
      </c>
      <c r="C58" s="465" t="s">
        <v>37</v>
      </c>
      <c r="D58" s="399">
        <v>15000000</v>
      </c>
      <c r="E58" s="470" t="s">
        <v>135</v>
      </c>
      <c r="F58" s="552"/>
      <c r="G58" s="552"/>
      <c r="H58" s="552"/>
      <c r="I58" s="552"/>
      <c r="J58" s="346" t="s">
        <v>232</v>
      </c>
    </row>
    <row r="59" spans="1:10" ht="27" x14ac:dyDescent="0.3">
      <c r="A59" s="471">
        <v>3</v>
      </c>
      <c r="B59" s="90" t="s">
        <v>109</v>
      </c>
      <c r="C59" s="465" t="s">
        <v>41</v>
      </c>
      <c r="D59" s="399">
        <v>10000000</v>
      </c>
      <c r="E59" s="470" t="s">
        <v>135</v>
      </c>
      <c r="F59" s="552"/>
      <c r="G59" s="552"/>
      <c r="H59" s="552"/>
      <c r="I59" s="552"/>
      <c r="J59" s="346" t="s">
        <v>232</v>
      </c>
    </row>
    <row r="60" spans="1:10" ht="27" x14ac:dyDescent="0.3">
      <c r="A60" s="471">
        <v>4</v>
      </c>
      <c r="B60" s="90" t="s">
        <v>110</v>
      </c>
      <c r="C60" s="465" t="s">
        <v>37</v>
      </c>
      <c r="D60" s="399">
        <v>10000000</v>
      </c>
      <c r="E60" s="470" t="s">
        <v>133</v>
      </c>
      <c r="F60" s="552"/>
      <c r="G60" s="552"/>
      <c r="H60" s="552"/>
      <c r="I60" s="552"/>
      <c r="J60" s="346" t="s">
        <v>232</v>
      </c>
    </row>
    <row r="61" spans="1:10" ht="27" x14ac:dyDescent="0.3">
      <c r="A61" s="471">
        <v>5</v>
      </c>
      <c r="B61" s="90" t="s">
        <v>111</v>
      </c>
      <c r="C61" s="465" t="s">
        <v>61</v>
      </c>
      <c r="D61" s="399">
        <v>15000000</v>
      </c>
      <c r="E61" s="470" t="s">
        <v>135</v>
      </c>
      <c r="F61" s="552"/>
      <c r="G61" s="552"/>
      <c r="H61" s="552"/>
      <c r="I61" s="552"/>
      <c r="J61" s="346" t="s">
        <v>232</v>
      </c>
    </row>
    <row r="62" spans="1:10" ht="27" x14ac:dyDescent="0.3">
      <c r="A62" s="471">
        <v>6</v>
      </c>
      <c r="B62" s="90" t="s">
        <v>112</v>
      </c>
      <c r="C62" s="465" t="s">
        <v>33</v>
      </c>
      <c r="D62" s="399">
        <v>15000000</v>
      </c>
      <c r="E62" s="470" t="s">
        <v>183</v>
      </c>
      <c r="F62" s="552"/>
      <c r="G62" s="552"/>
      <c r="H62" s="552"/>
      <c r="I62" s="37" t="s">
        <v>87</v>
      </c>
      <c r="J62" s="346" t="s">
        <v>232</v>
      </c>
    </row>
    <row r="63" spans="1:10" ht="27" x14ac:dyDescent="0.3">
      <c r="A63" s="471">
        <v>7</v>
      </c>
      <c r="B63" s="90" t="s">
        <v>113</v>
      </c>
      <c r="C63" s="465" t="s">
        <v>62</v>
      </c>
      <c r="D63" s="399">
        <v>10000000</v>
      </c>
      <c r="E63" s="470" t="s">
        <v>183</v>
      </c>
      <c r="F63" s="552"/>
      <c r="G63" s="552"/>
      <c r="H63" s="552"/>
      <c r="I63" s="37" t="s">
        <v>87</v>
      </c>
      <c r="J63" s="346" t="s">
        <v>232</v>
      </c>
    </row>
    <row r="64" spans="1:10" ht="39.75" x14ac:dyDescent="0.3">
      <c r="A64" s="245">
        <v>8</v>
      </c>
      <c r="B64" s="553" t="s">
        <v>114</v>
      </c>
      <c r="C64" s="465" t="s">
        <v>129</v>
      </c>
      <c r="D64" s="399">
        <v>30000000</v>
      </c>
      <c r="E64" s="554" t="s">
        <v>204</v>
      </c>
      <c r="F64" s="555"/>
      <c r="G64" s="555"/>
      <c r="H64" s="555"/>
      <c r="I64" s="555"/>
      <c r="J64" s="556" t="s">
        <v>236</v>
      </c>
    </row>
    <row r="65" spans="1:11" ht="20.25" customHeight="1" thickBot="1" x14ac:dyDescent="0.35">
      <c r="A65" s="350"/>
      <c r="B65" s="455" t="s">
        <v>23</v>
      </c>
      <c r="C65" s="352"/>
      <c r="D65" s="353">
        <f>SUM(D57:D64)</f>
        <v>135000000</v>
      </c>
      <c r="E65" s="356"/>
      <c r="F65" s="525"/>
      <c r="G65" s="525"/>
      <c r="H65" s="525"/>
      <c r="I65" s="525"/>
      <c r="J65" s="359"/>
    </row>
    <row r="66" spans="1:11" s="369" customFormat="1" x14ac:dyDescent="0.3">
      <c r="A66" s="456"/>
      <c r="B66" s="457" t="s">
        <v>3</v>
      </c>
      <c r="C66" s="457"/>
      <c r="D66" s="458"/>
      <c r="E66" s="321"/>
      <c r="F66" s="511"/>
      <c r="G66" s="511"/>
      <c r="H66" s="511"/>
      <c r="I66" s="511"/>
      <c r="J66" s="484"/>
    </row>
    <row r="67" spans="1:11" ht="29.25" customHeight="1" x14ac:dyDescent="0.3">
      <c r="A67" s="485">
        <v>1</v>
      </c>
      <c r="B67" s="557" t="s">
        <v>63</v>
      </c>
      <c r="C67" s="487" t="s">
        <v>52</v>
      </c>
      <c r="D67" s="488">
        <v>2500000</v>
      </c>
      <c r="E67" s="386" t="s">
        <v>205</v>
      </c>
      <c r="F67" s="526"/>
      <c r="G67" s="526"/>
      <c r="H67" s="526"/>
      <c r="I67" s="526"/>
      <c r="J67" s="346" t="s">
        <v>232</v>
      </c>
      <c r="K67" s="493">
        <v>41474</v>
      </c>
    </row>
    <row r="68" spans="1:11" ht="25.5" customHeight="1" x14ac:dyDescent="0.3">
      <c r="A68" s="370">
        <v>2</v>
      </c>
      <c r="B68" s="339" t="s">
        <v>115</v>
      </c>
      <c r="C68" s="487" t="s">
        <v>64</v>
      </c>
      <c r="D68" s="399">
        <v>20000000</v>
      </c>
      <c r="E68" s="386" t="s">
        <v>206</v>
      </c>
      <c r="F68" s="526"/>
      <c r="G68" s="526"/>
      <c r="H68" s="526"/>
      <c r="I68" s="526"/>
      <c r="J68" s="346" t="s">
        <v>232</v>
      </c>
      <c r="K68" s="493">
        <v>41474</v>
      </c>
    </row>
    <row r="69" spans="1:11" ht="25.5" customHeight="1" x14ac:dyDescent="0.3">
      <c r="A69" s="793">
        <v>3</v>
      </c>
      <c r="B69" s="339" t="s">
        <v>116</v>
      </c>
      <c r="C69" s="796" t="s">
        <v>65</v>
      </c>
      <c r="D69" s="799">
        <v>15000000</v>
      </c>
      <c r="E69" s="386" t="s">
        <v>205</v>
      </c>
      <c r="F69" s="526"/>
      <c r="G69" s="526"/>
      <c r="H69" s="526"/>
      <c r="I69" s="526"/>
      <c r="J69" s="346" t="s">
        <v>232</v>
      </c>
      <c r="K69" s="493">
        <v>41474</v>
      </c>
    </row>
    <row r="70" spans="1:11" ht="25.5" customHeight="1" x14ac:dyDescent="0.3">
      <c r="A70" s="794"/>
      <c r="B70" s="339" t="s">
        <v>117</v>
      </c>
      <c r="C70" s="797"/>
      <c r="D70" s="800"/>
      <c r="E70" s="386" t="s">
        <v>205</v>
      </c>
      <c r="F70" s="526"/>
      <c r="G70" s="526"/>
      <c r="H70" s="526"/>
      <c r="I70" s="526"/>
      <c r="J70" s="346" t="s">
        <v>232</v>
      </c>
      <c r="K70" s="493">
        <v>41474</v>
      </c>
    </row>
    <row r="71" spans="1:11" ht="25.5" customHeight="1" x14ac:dyDescent="0.3">
      <c r="A71" s="794"/>
      <c r="B71" s="339" t="s">
        <v>118</v>
      </c>
      <c r="C71" s="797"/>
      <c r="D71" s="800"/>
      <c r="E71" s="386" t="s">
        <v>205</v>
      </c>
      <c r="F71" s="526"/>
      <c r="G71" s="526"/>
      <c r="H71" s="526"/>
      <c r="I71" s="526"/>
      <c r="J71" s="346" t="s">
        <v>232</v>
      </c>
      <c r="K71" s="493">
        <v>41474</v>
      </c>
    </row>
    <row r="72" spans="1:11" ht="25.5" customHeight="1" x14ac:dyDescent="0.3">
      <c r="A72" s="795"/>
      <c r="B72" s="339" t="s">
        <v>119</v>
      </c>
      <c r="C72" s="798"/>
      <c r="D72" s="801"/>
      <c r="E72" s="386" t="s">
        <v>205</v>
      </c>
      <c r="F72" s="526"/>
      <c r="G72" s="526"/>
      <c r="H72" s="526"/>
      <c r="I72" s="526"/>
      <c r="J72" s="346" t="s">
        <v>232</v>
      </c>
      <c r="K72" s="493">
        <v>41474</v>
      </c>
    </row>
    <row r="73" spans="1:11" ht="25.5" customHeight="1" x14ac:dyDescent="0.3">
      <c r="A73" s="370">
        <v>4</v>
      </c>
      <c r="B73" s="339" t="s">
        <v>120</v>
      </c>
      <c r="C73" s="494" t="s">
        <v>65</v>
      </c>
      <c r="D73" s="399">
        <v>300000</v>
      </c>
      <c r="E73" s="386" t="s">
        <v>205</v>
      </c>
      <c r="F73" s="526"/>
      <c r="G73" s="526"/>
      <c r="H73" s="526"/>
      <c r="I73" s="526"/>
      <c r="J73" s="346" t="s">
        <v>232</v>
      </c>
      <c r="K73" s="493">
        <v>41474</v>
      </c>
    </row>
    <row r="74" spans="1:11" ht="25.5" customHeight="1" x14ac:dyDescent="0.3">
      <c r="A74" s="370">
        <v>5</v>
      </c>
      <c r="B74" s="339" t="s">
        <v>121</v>
      </c>
      <c r="C74" s="487" t="s">
        <v>66</v>
      </c>
      <c r="D74" s="399">
        <v>5000000</v>
      </c>
      <c r="E74" s="386" t="s">
        <v>206</v>
      </c>
      <c r="F74" s="526"/>
      <c r="G74" s="526"/>
      <c r="H74" s="526"/>
      <c r="I74" s="526"/>
      <c r="J74" s="346" t="s">
        <v>232</v>
      </c>
      <c r="K74" s="493">
        <v>41474</v>
      </c>
    </row>
    <row r="75" spans="1:11" ht="25.5" customHeight="1" x14ac:dyDescent="0.3">
      <c r="A75" s="370">
        <v>6</v>
      </c>
      <c r="B75" s="339" t="s">
        <v>122</v>
      </c>
      <c r="C75" s="494" t="s">
        <v>67</v>
      </c>
      <c r="D75" s="399">
        <v>7500000</v>
      </c>
      <c r="E75" s="386" t="s">
        <v>205</v>
      </c>
      <c r="F75" s="526"/>
      <c r="G75" s="526"/>
      <c r="H75" s="526"/>
      <c r="I75" s="526"/>
      <c r="J75" s="346" t="s">
        <v>232</v>
      </c>
      <c r="K75" s="493">
        <v>41474</v>
      </c>
    </row>
    <row r="76" spans="1:11" ht="25.5" customHeight="1" x14ac:dyDescent="0.3">
      <c r="A76" s="370">
        <v>7</v>
      </c>
      <c r="B76" s="339" t="s">
        <v>123</v>
      </c>
      <c r="C76" s="494" t="s">
        <v>67</v>
      </c>
      <c r="D76" s="399">
        <v>5000000</v>
      </c>
      <c r="E76" s="386" t="s">
        <v>206</v>
      </c>
      <c r="F76" s="526"/>
      <c r="G76" s="526"/>
      <c r="H76" s="526"/>
      <c r="I76" s="526"/>
      <c r="J76" s="346" t="s">
        <v>232</v>
      </c>
      <c r="K76" s="493">
        <v>41474</v>
      </c>
    </row>
    <row r="77" spans="1:11" ht="57.75" customHeight="1" x14ac:dyDescent="0.3">
      <c r="A77" s="370">
        <v>8</v>
      </c>
      <c r="B77" s="339" t="s">
        <v>124</v>
      </c>
      <c r="C77" s="465" t="s">
        <v>68</v>
      </c>
      <c r="D77" s="399">
        <v>20000000</v>
      </c>
      <c r="E77" s="386" t="s">
        <v>204</v>
      </c>
      <c r="F77" s="526"/>
      <c r="G77" s="526"/>
      <c r="H77" s="526"/>
      <c r="I77" s="526"/>
      <c r="J77" s="558" t="s">
        <v>237</v>
      </c>
    </row>
    <row r="78" spans="1:11" ht="25.5" customHeight="1" x14ac:dyDescent="0.3">
      <c r="A78" s="370">
        <v>9</v>
      </c>
      <c r="B78" s="339" t="s">
        <v>125</v>
      </c>
      <c r="C78" s="487" t="s">
        <v>46</v>
      </c>
      <c r="D78" s="399">
        <v>8000000</v>
      </c>
      <c r="E78" s="386" t="s">
        <v>205</v>
      </c>
      <c r="F78" s="526"/>
      <c r="G78" s="526"/>
      <c r="H78" s="526"/>
      <c r="I78" s="526"/>
      <c r="J78" s="346" t="s">
        <v>232</v>
      </c>
      <c r="K78" s="493">
        <v>41474</v>
      </c>
    </row>
    <row r="79" spans="1:11" ht="17.25" thickBot="1" x14ac:dyDescent="0.35">
      <c r="A79" s="498"/>
      <c r="B79" s="499" t="s">
        <v>23</v>
      </c>
      <c r="C79" s="500"/>
      <c r="D79" s="501">
        <f>SUM(D67:D78)</f>
        <v>83300000</v>
      </c>
      <c r="E79" s="506"/>
      <c r="F79" s="559"/>
      <c r="G79" s="559"/>
      <c r="H79" s="559"/>
      <c r="I79" s="559"/>
      <c r="J79" s="508"/>
    </row>
    <row r="80" spans="1:11" x14ac:dyDescent="0.3">
      <c r="A80" s="71"/>
      <c r="B80" s="81"/>
      <c r="C80" s="72"/>
      <c r="D80" s="82"/>
      <c r="E80" s="509"/>
      <c r="F80" s="509"/>
      <c r="G80" s="509"/>
      <c r="H80" s="509"/>
      <c r="I80" s="509"/>
    </row>
    <row r="81" spans="2:10" x14ac:dyDescent="0.3">
      <c r="B81" s="163" t="s">
        <v>212</v>
      </c>
      <c r="E81" s="306" t="s">
        <v>214</v>
      </c>
    </row>
    <row r="84" spans="2:10" x14ac:dyDescent="0.3">
      <c r="B84" s="791" t="s">
        <v>215</v>
      </c>
      <c r="C84" s="791"/>
      <c r="J84" s="560"/>
    </row>
    <row r="85" spans="2:10" x14ac:dyDescent="0.3">
      <c r="B85" s="784" t="s">
        <v>216</v>
      </c>
      <c r="C85" s="784"/>
      <c r="J85" s="561"/>
    </row>
  </sheetData>
  <mergeCells count="18">
    <mergeCell ref="E33:E35"/>
    <mergeCell ref="J33:J35"/>
    <mergeCell ref="A5:A7"/>
    <mergeCell ref="B5:B7"/>
    <mergeCell ref="C5:C7"/>
    <mergeCell ref="D5:D7"/>
    <mergeCell ref="E5:E7"/>
    <mergeCell ref="F5:I5"/>
    <mergeCell ref="J5:J7"/>
    <mergeCell ref="F6:F7"/>
    <mergeCell ref="G6:G7"/>
    <mergeCell ref="H6:H7"/>
    <mergeCell ref="I6:I7"/>
    <mergeCell ref="A69:A72"/>
    <mergeCell ref="C69:C72"/>
    <mergeCell ref="D69:D72"/>
    <mergeCell ref="B84:C84"/>
    <mergeCell ref="B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OVERALL</vt:lpstr>
      <vt:lpstr>AGUSAN DEL NORTE</vt:lpstr>
      <vt:lpstr>AGUSAN DEL SUR</vt:lpstr>
      <vt:lpstr>SURIGAO DEL NORTE</vt:lpstr>
      <vt:lpstr>SURIGAO DEL SUR</vt:lpstr>
      <vt:lpstr>FINANCIAL</vt:lpstr>
      <vt:lpstr>PHYSICAL</vt:lpstr>
      <vt:lpstr>liquidation</vt:lpstr>
      <vt:lpstr>REPORT SUBMITTED</vt:lpstr>
      <vt:lpstr>Sheet1</vt:lpstr>
      <vt:lpstr>'AGUSAN DEL NORTE'!Print_Area</vt:lpstr>
      <vt:lpstr>'AGUSAN DEL SUR'!Print_Area</vt:lpstr>
      <vt:lpstr>liquidation!Print_Area</vt:lpstr>
      <vt:lpstr>'SURIGAO DEL NORTE'!Print_Area</vt:lpstr>
      <vt:lpstr>'SURIGAO DEL SUR'!Print_Area</vt:lpstr>
      <vt:lpstr>'AGUSAN DEL NORTE'!Print_Titles</vt:lpstr>
      <vt:lpstr>'SURIGAO DEL NORTE'!Print_Titles</vt:lpstr>
      <vt:lpstr>'SURIGAO DEL SUR'!Print_Titles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MigZ</cp:lastModifiedBy>
  <cp:lastPrinted>2013-11-25T08:58:31Z</cp:lastPrinted>
  <dcterms:created xsi:type="dcterms:W3CDTF">2013-06-18T11:38:04Z</dcterms:created>
  <dcterms:modified xsi:type="dcterms:W3CDTF">2014-08-05T05:57:22Z</dcterms:modified>
</cp:coreProperties>
</file>